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B\Bowers SSAS\Benefits\"/>
    </mc:Choice>
  </mc:AlternateContent>
  <bookViews>
    <workbookView xWindow="0" yWindow="0" windowWidth="19200" windowHeight="6810" activeTab="1"/>
  </bookViews>
  <sheets>
    <sheet name="Crystallisation" sheetId="1" r:id="rId1"/>
    <sheet name="Add Cry Calculator" sheetId="5" r:id="rId2"/>
    <sheet name="Example" sheetId="4" r:id="rId3"/>
    <sheet name="Sheet2" sheetId="2" r:id="rId4"/>
    <sheet name="Sheet3" sheetId="3" r:id="rId5"/>
  </sheets>
  <calcPr calcId="152511"/>
</workbook>
</file>

<file path=xl/calcChain.xml><?xml version="1.0" encoding="utf-8"?>
<calcChain xmlns="http://schemas.openxmlformats.org/spreadsheetml/2006/main">
  <c r="D14" i="1" l="1"/>
  <c r="D7" i="1" l="1"/>
  <c r="D15" i="1" s="1"/>
  <c r="D5" i="1"/>
  <c r="D24" i="5"/>
  <c r="D23" i="5"/>
  <c r="D22" i="5"/>
  <c r="D21" i="5"/>
  <c r="D9" i="5"/>
  <c r="D13" i="5"/>
  <c r="D7" i="5"/>
  <c r="D13" i="4"/>
  <c r="D6" i="4"/>
  <c r="D14" i="4"/>
  <c r="D4" i="4"/>
  <c r="D15" i="4"/>
  <c r="D12" i="4"/>
  <c r="D14" i="5" l="1"/>
  <c r="D15" i="5" s="1"/>
  <c r="D16" i="1"/>
  <c r="D13" i="1"/>
</calcChain>
</file>

<file path=xl/sharedStrings.xml><?xml version="1.0" encoding="utf-8"?>
<sst xmlns="http://schemas.openxmlformats.org/spreadsheetml/2006/main" count="63" uniqueCount="34">
  <si>
    <t>Transfer Received:</t>
  </si>
  <si>
    <t>Round down for PCLS:</t>
  </si>
  <si>
    <t>25%:</t>
  </si>
  <si>
    <t>Residual Fund:</t>
  </si>
  <si>
    <t>Age:</t>
  </si>
  <si>
    <t>Sex:</t>
  </si>
  <si>
    <t>GAD:</t>
  </si>
  <si>
    <t>DOB:</t>
  </si>
  <si>
    <t>Gilt Yield:</t>
  </si>
  <si>
    <t>Max Income:</t>
  </si>
  <si>
    <t>Review Date:</t>
  </si>
  <si>
    <t>Drawdown Date:</t>
  </si>
  <si>
    <t>Total LTA on BCEs:</t>
  </si>
  <si>
    <t>LTA on BCE (PCLS):</t>
  </si>
  <si>
    <t>LTA on BCE 1 (funds for DD):</t>
  </si>
  <si>
    <t>Name</t>
  </si>
  <si>
    <t>Andy Johnson</t>
  </si>
  <si>
    <t>Male</t>
  </si>
  <si>
    <t>Crystallised:</t>
  </si>
  <si>
    <t>Uncrystallised:</t>
  </si>
  <si>
    <t>Crystallised value:</t>
  </si>
  <si>
    <t>Revalue Existing Income From BCE1</t>
  </si>
  <si>
    <t>Residual Fund from this BCE:</t>
  </si>
  <si>
    <t>Enter the information in the green boxes and the red fields will automatically populate.</t>
  </si>
  <si>
    <t>LTA on BCE (funds for DD):</t>
  </si>
  <si>
    <t>Valuation</t>
  </si>
  <si>
    <t>Funds to be used at BCE:</t>
  </si>
  <si>
    <t>Current Scheme Value:</t>
  </si>
  <si>
    <t>Amount to be Crystallised:</t>
  </si>
  <si>
    <t>N/A</t>
  </si>
  <si>
    <t>Name: Malcolm Bowers</t>
  </si>
  <si>
    <t xml:space="preserve">Member has opted to take PCLS under Flexi access, </t>
  </si>
  <si>
    <t>so no reviews are needed going forwards</t>
  </si>
  <si>
    <t>Flexiaccess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</si>
</sst>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&quot;£&quot;#,##0.000"/>
    <numFmt numFmtId="166" formatCode="#,##0.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0" fillId="4" borderId="1" xfId="0" applyFill="1" applyBorder="1"/>
    <xf numFmtId="164" fontId="0" fillId="3" borderId="1" xfId="0" applyNumberFormat="1" applyFill="1" applyBorder="1"/>
    <xf numFmtId="9" fontId="0" fillId="4" borderId="1" xfId="0" applyNumberFormat="1" applyFill="1" applyBorder="1"/>
    <xf numFmtId="165" fontId="0" fillId="2" borderId="1" xfId="0" applyNumberFormat="1" applyFill="1" applyBorder="1"/>
    <xf numFmtId="164" fontId="0" fillId="2" borderId="1" xfId="0" applyNumberFormat="1" applyFill="1" applyBorder="1"/>
    <xf numFmtId="14" fontId="0" fillId="3" borderId="1" xfId="0" applyNumberFormat="1" applyFill="1" applyBorder="1"/>
    <xf numFmtId="0" fontId="0" fillId="3" borderId="1" xfId="0" applyNumberFormat="1" applyFill="1" applyBorder="1"/>
    <xf numFmtId="9" fontId="0" fillId="3" borderId="1" xfId="0" applyNumberFormat="1" applyFill="1" applyBorder="1"/>
    <xf numFmtId="10" fontId="0" fillId="2" borderId="1" xfId="0" applyNumberFormat="1" applyFill="1" applyBorder="1"/>
    <xf numFmtId="0" fontId="1" fillId="5" borderId="0" xfId="0" applyFont="1" applyFill="1"/>
    <xf numFmtId="164" fontId="0" fillId="3" borderId="1" xfId="0" applyNumberFormat="1" applyFill="1" applyBorder="1" applyAlignment="1">
      <alignment horizontal="right"/>
    </xf>
    <xf numFmtId="0" fontId="1" fillId="2" borderId="0" xfId="0" applyFont="1" applyFill="1" applyBorder="1"/>
    <xf numFmtId="14" fontId="0" fillId="2" borderId="1" xfId="0" applyNumberFormat="1" applyFill="1" applyBorder="1"/>
    <xf numFmtId="0" fontId="0" fillId="2" borderId="1" xfId="0" applyNumberFormat="1" applyFill="1" applyBorder="1"/>
    <xf numFmtId="164" fontId="0" fillId="2" borderId="1" xfId="0" applyNumberFormat="1" applyFill="1" applyBorder="1" applyAlignment="1">
      <alignment horizontal="right"/>
    </xf>
    <xf numFmtId="166" fontId="0" fillId="0" borderId="0" xfId="0" applyNumberFormat="1"/>
    <xf numFmtId="165" fontId="0" fillId="2" borderId="1" xfId="0" applyNumberFormat="1" applyFill="1" applyBorder="1" applyAlignment="1">
      <alignment horizontal="right"/>
    </xf>
    <xf numFmtId="14" fontId="0" fillId="3" borderId="1" xfId="0" applyNumberFormat="1" applyFill="1" applyBorder="1" applyAlignment="1">
      <alignment horizontal="right"/>
    </xf>
    <xf numFmtId="0" fontId="0" fillId="3" borderId="1" xfId="0" applyNumberFormat="1" applyFill="1" applyBorder="1" applyAlignment="1">
      <alignment horizontal="right"/>
    </xf>
    <xf numFmtId="10" fontId="0" fillId="3" borderId="1" xfId="0" applyNumberFormat="1" applyFill="1" applyBorder="1" applyAlignment="1">
      <alignment horizontal="right"/>
    </xf>
    <xf numFmtId="10" fontId="0" fillId="2" borderId="1" xfId="0" applyNumberFormat="1" applyFill="1" applyBorder="1" applyAlignment="1">
      <alignment horizontal="right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8"/>
  <sheetViews>
    <sheetView workbookViewId="0">
      <selection activeCell="D18" sqref="D18"/>
    </sheetView>
  </sheetViews>
  <sheetFormatPr defaultRowHeight="15" x14ac:dyDescent="0.25"/>
  <cols>
    <col min="3" max="3" width="25.28515625" bestFit="1" customWidth="1"/>
    <col min="4" max="4" width="13.5703125" style="1" customWidth="1"/>
  </cols>
  <sheetData>
    <row r="1" spans="3:7" x14ac:dyDescent="0.25">
      <c r="C1" s="11" t="s">
        <v>30</v>
      </c>
    </row>
    <row r="3" spans="3:7" x14ac:dyDescent="0.25">
      <c r="C3" s="2" t="s">
        <v>25</v>
      </c>
      <c r="D3" s="12">
        <v>415519.97</v>
      </c>
    </row>
    <row r="4" spans="3:7" x14ac:dyDescent="0.25">
      <c r="C4" s="2" t="s">
        <v>26</v>
      </c>
      <c r="D4" s="12">
        <v>139537.57</v>
      </c>
    </row>
    <row r="5" spans="3:7" x14ac:dyDescent="0.25">
      <c r="C5" s="4" t="s">
        <v>2</v>
      </c>
      <c r="D5" s="18">
        <f>D4/4</f>
        <v>34884.392500000002</v>
      </c>
    </row>
    <row r="6" spans="3:7" x14ac:dyDescent="0.25">
      <c r="C6" s="2" t="s">
        <v>1</v>
      </c>
      <c r="D6" s="12">
        <v>34884.379999999997</v>
      </c>
    </row>
    <row r="7" spans="3:7" x14ac:dyDescent="0.25">
      <c r="C7" s="2" t="s">
        <v>3</v>
      </c>
      <c r="D7" s="16">
        <f>D4-D6</f>
        <v>104653.19</v>
      </c>
    </row>
    <row r="8" spans="3:7" x14ac:dyDescent="0.25">
      <c r="C8" s="2" t="s">
        <v>7</v>
      </c>
      <c r="D8" s="19">
        <v>17933</v>
      </c>
    </row>
    <row r="9" spans="3:7" x14ac:dyDescent="0.25">
      <c r="C9" s="2" t="s">
        <v>4</v>
      </c>
      <c r="D9" s="20">
        <v>63</v>
      </c>
    </row>
    <row r="10" spans="3:7" x14ac:dyDescent="0.25">
      <c r="C10" s="2" t="s">
        <v>5</v>
      </c>
      <c r="D10" s="12" t="s">
        <v>17</v>
      </c>
    </row>
    <row r="11" spans="3:7" hidden="1" x14ac:dyDescent="0.25">
      <c r="C11" s="2" t="s">
        <v>8</v>
      </c>
      <c r="D11" s="21"/>
    </row>
    <row r="12" spans="3:7" hidden="1" x14ac:dyDescent="0.25">
      <c r="C12" s="2" t="s">
        <v>6</v>
      </c>
      <c r="D12" s="12"/>
    </row>
    <row r="13" spans="3:7" hidden="1" x14ac:dyDescent="0.25">
      <c r="C13" s="2" t="s">
        <v>9</v>
      </c>
      <c r="D13" s="16">
        <f>ROUNDDOWN((((D12/1000)*D7)*150%), 2)</f>
        <v>0</v>
      </c>
    </row>
    <row r="14" spans="3:7" x14ac:dyDescent="0.25">
      <c r="C14" s="2" t="s">
        <v>13</v>
      </c>
      <c r="D14" s="22">
        <f>ROUNDDOWN((D6/1500000), 4)</f>
        <v>2.3199999999999998E-2</v>
      </c>
      <c r="F14" s="17"/>
      <c r="G14" s="17"/>
    </row>
    <row r="15" spans="3:7" x14ac:dyDescent="0.25">
      <c r="C15" s="2" t="s">
        <v>24</v>
      </c>
      <c r="D15" s="22">
        <f>ROUNDDOWN((D7/1500000), 4)</f>
        <v>6.9699999999999998E-2</v>
      </c>
    </row>
    <row r="16" spans="3:7" x14ac:dyDescent="0.25">
      <c r="C16" s="2" t="s">
        <v>12</v>
      </c>
      <c r="D16" s="22">
        <f>ROUNDDOWN((D14+D15), 4)</f>
        <v>9.2899999999999996E-2</v>
      </c>
    </row>
    <row r="17" spans="3:4" x14ac:dyDescent="0.25">
      <c r="C17" s="2" t="s">
        <v>11</v>
      </c>
      <c r="D17" s="19">
        <v>41057</v>
      </c>
    </row>
    <row r="18" spans="3:4" x14ac:dyDescent="0.25">
      <c r="C18" s="2" t="s">
        <v>10</v>
      </c>
      <c r="D18" s="19" t="s">
        <v>29</v>
      </c>
    </row>
  </sheetData>
  <conditionalFormatting sqref="D9">
    <cfRule type="cellIs" dxfId="1" priority="2" operator="between">
      <formula>1</formula>
      <formula>54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4"/>
  <sheetViews>
    <sheetView tabSelected="1" workbookViewId="0">
      <selection activeCell="E17" sqref="E17"/>
    </sheetView>
  </sheetViews>
  <sheetFormatPr defaultRowHeight="15" x14ac:dyDescent="0.25"/>
  <cols>
    <col min="3" max="3" width="35.7109375" bestFit="1" customWidth="1"/>
    <col min="4" max="4" width="13.5703125" style="1" customWidth="1"/>
  </cols>
  <sheetData>
    <row r="1" spans="3:4" x14ac:dyDescent="0.25">
      <c r="C1" s="11" t="s">
        <v>15</v>
      </c>
    </row>
    <row r="3" spans="3:4" x14ac:dyDescent="0.25">
      <c r="C3" s="2" t="s">
        <v>27</v>
      </c>
      <c r="D3" s="3">
        <v>415519.97</v>
      </c>
    </row>
    <row r="4" spans="3:4" x14ac:dyDescent="0.25">
      <c r="C4" s="2" t="s">
        <v>18</v>
      </c>
      <c r="D4" s="3">
        <v>153664.76</v>
      </c>
    </row>
    <row r="5" spans="3:4" x14ac:dyDescent="0.25">
      <c r="C5" s="2" t="s">
        <v>19</v>
      </c>
      <c r="D5" s="3">
        <v>261855.21</v>
      </c>
    </row>
    <row r="6" spans="3:4" x14ac:dyDescent="0.25">
      <c r="C6" s="2" t="s">
        <v>28</v>
      </c>
      <c r="D6" s="3">
        <v>261855.21</v>
      </c>
    </row>
    <row r="7" spans="3:4" x14ac:dyDescent="0.25">
      <c r="C7" s="4" t="s">
        <v>2</v>
      </c>
      <c r="D7" s="5">
        <f>D6/4</f>
        <v>65463.802499999998</v>
      </c>
    </row>
    <row r="8" spans="3:4" x14ac:dyDescent="0.25">
      <c r="C8" s="2" t="s">
        <v>1</v>
      </c>
      <c r="D8" s="3">
        <v>65463.8</v>
      </c>
    </row>
    <row r="9" spans="3:4" x14ac:dyDescent="0.25">
      <c r="C9" s="2" t="s">
        <v>22</v>
      </c>
      <c r="D9" s="6">
        <f>D6-D8</f>
        <v>196391.40999999997</v>
      </c>
    </row>
    <row r="10" spans="3:4" x14ac:dyDescent="0.25">
      <c r="C10" s="2" t="s">
        <v>7</v>
      </c>
      <c r="D10" s="19">
        <v>17933</v>
      </c>
    </row>
    <row r="11" spans="3:4" x14ac:dyDescent="0.25">
      <c r="C11" s="2" t="s">
        <v>4</v>
      </c>
      <c r="D11" s="20">
        <v>69</v>
      </c>
    </row>
    <row r="12" spans="3:4" x14ac:dyDescent="0.25">
      <c r="C12" s="2" t="s">
        <v>5</v>
      </c>
      <c r="D12" s="12" t="s">
        <v>17</v>
      </c>
    </row>
    <row r="13" spans="3:4" x14ac:dyDescent="0.25">
      <c r="C13" s="2" t="s">
        <v>13</v>
      </c>
      <c r="D13" s="10">
        <f>ROUNDDOWN((D8/1250000), 4)</f>
        <v>5.2299999999999999E-2</v>
      </c>
    </row>
    <row r="14" spans="3:4" x14ac:dyDescent="0.25">
      <c r="C14" s="2" t="s">
        <v>24</v>
      </c>
      <c r="D14" s="10">
        <f>ROUNDDOWN((D9/1250000), 4)</f>
        <v>0.15709999999999999</v>
      </c>
    </row>
    <row r="15" spans="3:4" x14ac:dyDescent="0.25">
      <c r="C15" s="2" t="s">
        <v>12</v>
      </c>
      <c r="D15" s="10">
        <f>ROUNDDOWN((D13+D14), 4)</f>
        <v>0.2094</v>
      </c>
    </row>
    <row r="16" spans="3:4" x14ac:dyDescent="0.25">
      <c r="C16" s="2" t="s">
        <v>11</v>
      </c>
      <c r="D16" s="7">
        <v>43220</v>
      </c>
    </row>
    <row r="17" spans="3:5" x14ac:dyDescent="0.25">
      <c r="C17" s="2" t="s">
        <v>10</v>
      </c>
      <c r="D17" s="7" t="s">
        <v>29</v>
      </c>
      <c r="E17" t="s">
        <v>33</v>
      </c>
    </row>
    <row r="19" spans="3:5" x14ac:dyDescent="0.25">
      <c r="C19" s="13" t="s">
        <v>21</v>
      </c>
      <c r="D19" s="1" t="s">
        <v>31</v>
      </c>
    </row>
    <row r="20" spans="3:5" x14ac:dyDescent="0.25">
      <c r="D20" s="1" t="s">
        <v>32</v>
      </c>
    </row>
    <row r="21" spans="3:5" x14ac:dyDescent="0.25">
      <c r="C21" s="2" t="s">
        <v>20</v>
      </c>
      <c r="D21" s="6">
        <f>D4</f>
        <v>153664.76</v>
      </c>
    </row>
    <row r="22" spans="3:5" x14ac:dyDescent="0.25">
      <c r="C22" s="2" t="s">
        <v>7</v>
      </c>
      <c r="D22" s="14">
        <f>D10</f>
        <v>17933</v>
      </c>
    </row>
    <row r="23" spans="3:5" x14ac:dyDescent="0.25">
      <c r="C23" s="2" t="s">
        <v>4</v>
      </c>
      <c r="D23" s="15">
        <f>D11</f>
        <v>69</v>
      </c>
    </row>
    <row r="24" spans="3:5" x14ac:dyDescent="0.25">
      <c r="C24" s="2" t="s">
        <v>5</v>
      </c>
      <c r="D24" s="16" t="str">
        <f>D12</f>
        <v>Male</v>
      </c>
    </row>
  </sheetData>
  <conditionalFormatting sqref="D11">
    <cfRule type="cellIs" dxfId="0" priority="1" operator="between">
      <formula>1</formula>
      <formula>54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7"/>
  <sheetViews>
    <sheetView workbookViewId="0">
      <selection activeCell="J9" sqref="J9"/>
    </sheetView>
  </sheetViews>
  <sheetFormatPr defaultRowHeight="15" x14ac:dyDescent="0.25"/>
  <cols>
    <col min="3" max="3" width="25.28515625" bestFit="1" customWidth="1"/>
    <col min="4" max="4" width="14.140625" style="1" customWidth="1"/>
  </cols>
  <sheetData>
    <row r="1" spans="3:7" x14ac:dyDescent="0.25">
      <c r="C1" s="11" t="s">
        <v>16</v>
      </c>
      <c r="G1" t="s">
        <v>23</v>
      </c>
    </row>
    <row r="3" spans="3:7" x14ac:dyDescent="0.25">
      <c r="C3" s="2" t="s">
        <v>0</v>
      </c>
      <c r="D3" s="3">
        <v>99999.47</v>
      </c>
    </row>
    <row r="4" spans="3:7" x14ac:dyDescent="0.25">
      <c r="C4" s="4" t="s">
        <v>2</v>
      </c>
      <c r="D4" s="5">
        <f>D3/4</f>
        <v>24999.8675</v>
      </c>
    </row>
    <row r="5" spans="3:7" x14ac:dyDescent="0.25">
      <c r="C5" s="2" t="s">
        <v>1</v>
      </c>
      <c r="D5" s="3">
        <v>24999.86</v>
      </c>
    </row>
    <row r="6" spans="3:7" x14ac:dyDescent="0.25">
      <c r="C6" s="2" t="s">
        <v>3</v>
      </c>
      <c r="D6" s="6">
        <f>D3-D5</f>
        <v>74999.61</v>
      </c>
    </row>
    <row r="7" spans="3:7" x14ac:dyDescent="0.25">
      <c r="C7" s="2" t="s">
        <v>7</v>
      </c>
      <c r="D7" s="7">
        <v>18264</v>
      </c>
    </row>
    <row r="8" spans="3:7" x14ac:dyDescent="0.25">
      <c r="C8" s="2" t="s">
        <v>4</v>
      </c>
      <c r="D8" s="8">
        <v>64</v>
      </c>
    </row>
    <row r="9" spans="3:7" x14ac:dyDescent="0.25">
      <c r="C9" s="2" t="s">
        <v>5</v>
      </c>
      <c r="D9" s="12" t="s">
        <v>17</v>
      </c>
    </row>
    <row r="10" spans="3:7" x14ac:dyDescent="0.25">
      <c r="C10" s="2" t="s">
        <v>8</v>
      </c>
      <c r="D10" s="9">
        <v>0.03</v>
      </c>
    </row>
    <row r="11" spans="3:7" x14ac:dyDescent="0.25">
      <c r="C11" s="2" t="s">
        <v>6</v>
      </c>
      <c r="D11" s="3">
        <v>49</v>
      </c>
    </row>
    <row r="12" spans="3:7" x14ac:dyDescent="0.25">
      <c r="C12" s="2" t="s">
        <v>9</v>
      </c>
      <c r="D12" s="6">
        <f>(((D11/1000)*D6)*150%)</f>
        <v>5512.4713350000002</v>
      </c>
    </row>
    <row r="13" spans="3:7" x14ac:dyDescent="0.25">
      <c r="C13" s="2" t="s">
        <v>13</v>
      </c>
      <c r="D13" s="10">
        <f>(D5/1250000)</f>
        <v>1.9999888E-2</v>
      </c>
    </row>
    <row r="14" spans="3:7" x14ac:dyDescent="0.25">
      <c r="C14" s="2" t="s">
        <v>14</v>
      </c>
      <c r="D14" s="10">
        <f>(D6/1250000)</f>
        <v>5.9999688000000002E-2</v>
      </c>
    </row>
    <row r="15" spans="3:7" x14ac:dyDescent="0.25">
      <c r="C15" s="2" t="s">
        <v>12</v>
      </c>
      <c r="D15" s="10">
        <f>D13+D14</f>
        <v>7.9999576000000003E-2</v>
      </c>
    </row>
    <row r="16" spans="3:7" x14ac:dyDescent="0.25">
      <c r="C16" s="2" t="s">
        <v>11</v>
      </c>
      <c r="D16" s="7">
        <v>41821</v>
      </c>
    </row>
    <row r="17" spans="3:4" x14ac:dyDescent="0.25">
      <c r="C17" s="2" t="s">
        <v>10</v>
      </c>
      <c r="D17" s="7">
        <v>42917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Crystallisation</vt:lpstr>
      <vt:lpstr>Add Cry Calculator</vt:lpstr>
      <vt:lpstr>Example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Johnson</dc:creator>
  <cp:lastModifiedBy>User</cp:lastModifiedBy>
  <cp:lastPrinted>2018-05-29T14:54:50Z</cp:lastPrinted>
  <dcterms:created xsi:type="dcterms:W3CDTF">2014-07-01T10:24:38Z</dcterms:created>
  <dcterms:modified xsi:type="dcterms:W3CDTF">2018-05-31T09:18:29Z</dcterms:modified>
</cp:coreProperties>
</file>