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90" windowWidth="20115" windowHeight="927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Sheet1!$A$1:$C$25</definedName>
  </definedNames>
  <calcPr calcId="145621"/>
</workbook>
</file>

<file path=xl/calcChain.xml><?xml version="1.0" encoding="utf-8"?>
<calcChain xmlns="http://schemas.openxmlformats.org/spreadsheetml/2006/main">
  <c r="G32" i="1" l="1"/>
  <c r="G50" i="1"/>
  <c r="G40" i="1"/>
  <c r="G36" i="1" l="1"/>
  <c r="G35" i="1"/>
  <c r="G34" i="1"/>
  <c r="G33" i="1"/>
  <c r="Q47" i="1"/>
  <c r="Q46" i="1"/>
  <c r="G47" i="1"/>
  <c r="Q45" i="1"/>
  <c r="G46" i="1"/>
  <c r="Q44" i="1"/>
  <c r="G45" i="1"/>
  <c r="Q43" i="1"/>
  <c r="Q42" i="1"/>
  <c r="Q41" i="1"/>
  <c r="Q40" i="1"/>
  <c r="L23" i="1" l="1"/>
  <c r="C36" i="1"/>
  <c r="C35" i="1"/>
  <c r="C46" i="1"/>
  <c r="C48" i="1" l="1"/>
  <c r="C47" i="1"/>
  <c r="C50" i="1"/>
  <c r="G11" i="1" l="1"/>
  <c r="G21" i="1"/>
  <c r="G12" i="1"/>
  <c r="G20" i="1"/>
  <c r="C32" i="1" s="1"/>
  <c r="C40" i="1" s="1"/>
  <c r="G22" i="1"/>
  <c r="G8" i="1" l="1"/>
  <c r="G15" i="1" s="1"/>
  <c r="G24" i="1"/>
  <c r="C22" i="1"/>
  <c r="C21" i="1"/>
  <c r="C20" i="1"/>
  <c r="C11" i="1"/>
  <c r="C10" i="1"/>
  <c r="C9" i="1"/>
  <c r="C8" i="1"/>
  <c r="C24" i="1" l="1"/>
  <c r="C15" i="1"/>
</calcChain>
</file>

<file path=xl/sharedStrings.xml><?xml version="1.0" encoding="utf-8"?>
<sst xmlns="http://schemas.openxmlformats.org/spreadsheetml/2006/main" count="99" uniqueCount="55">
  <si>
    <t>Brown Consulting Services SSAS</t>
  </si>
  <si>
    <t>Scheme Account 2010-11</t>
  </si>
  <si>
    <t>Return on Investments</t>
  </si>
  <si>
    <t>Contributions received (Oakland)</t>
  </si>
  <si>
    <t>Change in market value of Oakland shares</t>
  </si>
  <si>
    <t>Change in value of Artek shares</t>
  </si>
  <si>
    <t>Change in value of Brown Consulting shares</t>
  </si>
  <si>
    <t>Change in value of Novia account</t>
  </si>
  <si>
    <t>Bank interest</t>
  </si>
  <si>
    <t>Dividends</t>
  </si>
  <si>
    <t>Net increase in the fund during the year</t>
  </si>
  <si>
    <t>Novia</t>
  </si>
  <si>
    <t>Oakland shares (2227)</t>
  </si>
  <si>
    <t>Artek shares (5)</t>
  </si>
  <si>
    <t>Brown Consulting (50)</t>
  </si>
  <si>
    <t>Bank of Scotland</t>
  </si>
  <si>
    <t>Net Assets Total</t>
  </si>
  <si>
    <t>Net Assets of the Scheme as at 5 April 2011</t>
  </si>
  <si>
    <t>notes</t>
  </si>
  <si>
    <t>contributions ceased in march 2012 to comply with certificate for fixed protection</t>
  </si>
  <si>
    <t>Net Assets of the Scheme as at 5 April 2012</t>
  </si>
  <si>
    <t>interest</t>
  </si>
  <si>
    <t>April</t>
  </si>
  <si>
    <t>May</t>
  </si>
  <si>
    <t>July</t>
  </si>
  <si>
    <t>Oakland value</t>
  </si>
  <si>
    <t>Scheme Account 2011-12</t>
  </si>
  <si>
    <t>June</t>
  </si>
  <si>
    <t>August</t>
  </si>
  <si>
    <t>September</t>
  </si>
  <si>
    <t>October</t>
  </si>
  <si>
    <t>November</t>
  </si>
  <si>
    <t>December</t>
  </si>
  <si>
    <t>Jan</t>
  </si>
  <si>
    <t>Feb</t>
  </si>
  <si>
    <t>March</t>
  </si>
  <si>
    <t>Scheme Account 2012-13</t>
  </si>
  <si>
    <t>co-funds</t>
  </si>
  <si>
    <t>Change in value of co-funds</t>
  </si>
  <si>
    <t>Net Assets of the Scheme as at 5 April 2013</t>
  </si>
  <si>
    <t>Scheme Account 2013-14</t>
  </si>
  <si>
    <t>Change in value of co-funds account</t>
  </si>
  <si>
    <t>Expenses</t>
  </si>
  <si>
    <t>TOTALS</t>
  </si>
  <si>
    <t>Net Assets of the Scheme as at 5 April 2014</t>
  </si>
  <si>
    <t>Pension practitioners</t>
  </si>
  <si>
    <t>pension regulator (levy)</t>
  </si>
  <si>
    <t>co funds</t>
  </si>
  <si>
    <t>To co-funds</t>
  </si>
  <si>
    <t>incomes</t>
  </si>
  <si>
    <t xml:space="preserve">novia incomes </t>
  </si>
  <si>
    <t>oakland dividend</t>
  </si>
  <si>
    <t>Oakland value = 7250000</t>
  </si>
  <si>
    <t>Change in bank reserves</t>
  </si>
  <si>
    <t>Cambridge Wealth Management (sense Network)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</si>
</sst>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£&quot;#,##0;[Red]\-&quot;£&quot;#,##0"/>
    <numFmt numFmtId="42" formatCode="_-&quot;£&quot;* #,##0_-;\-&quot;£&quot;* #,##0_-;_-&quot;£&quot;* &quot;-&quot;_-;_-@_-"/>
  </numFmts>
  <fonts count="5" x14ac:knownFonts="1"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theme="4" tint="0.499984740745262"/>
      </bottom>
      <diagonal/>
    </border>
    <border>
      <left/>
      <right/>
      <top style="medium">
        <color indexed="64"/>
      </top>
      <bottom style="thick">
        <color theme="4" tint="0.499984740745262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theme="4" tint="0.39997558519241921"/>
      </bottom>
      <diagonal/>
    </border>
    <border>
      <left style="medium">
        <color indexed="64"/>
      </left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  <xf numFmtId="0" fontId="3" fillId="0" borderId="3" applyNumberFormat="0" applyFill="0" applyAlignment="0" applyProtection="0"/>
    <xf numFmtId="0" fontId="4" fillId="0" borderId="4" applyNumberFormat="0" applyFill="0" applyAlignment="0" applyProtection="0"/>
  </cellStyleXfs>
  <cellXfs count="35">
    <xf numFmtId="0" fontId="0" fillId="0" borderId="0" xfId="0"/>
    <xf numFmtId="42" fontId="0" fillId="0" borderId="0" xfId="0" applyNumberFormat="1"/>
    <xf numFmtId="0" fontId="4" fillId="0" borderId="0" xfId="0" applyFont="1"/>
    <xf numFmtId="0" fontId="2" fillId="0" borderId="2" xfId="2"/>
    <xf numFmtId="0" fontId="1" fillId="0" borderId="1" xfId="1"/>
    <xf numFmtId="0" fontId="3" fillId="0" borderId="3" xfId="3"/>
    <xf numFmtId="0" fontId="4" fillId="0" borderId="4" xfId="4"/>
    <xf numFmtId="42" fontId="3" fillId="0" borderId="3" xfId="3" applyNumberFormat="1"/>
    <xf numFmtId="42" fontId="4" fillId="0" borderId="4" xfId="4" applyNumberFormat="1"/>
    <xf numFmtId="6" fontId="0" fillId="0" borderId="0" xfId="0" applyNumberFormat="1"/>
    <xf numFmtId="42" fontId="0" fillId="2" borderId="5" xfId="0" applyNumberFormat="1" applyFill="1" applyBorder="1"/>
    <xf numFmtId="0" fontId="0" fillId="2" borderId="5" xfId="0" applyFill="1" applyBorder="1"/>
    <xf numFmtId="0" fontId="0" fillId="0" borderId="5" xfId="0" applyBorder="1"/>
    <xf numFmtId="0" fontId="0" fillId="0" borderId="0" xfId="0" applyFill="1" applyBorder="1"/>
    <xf numFmtId="0" fontId="0" fillId="0" borderId="6" xfId="0" applyBorder="1"/>
    <xf numFmtId="0" fontId="0" fillId="0" borderId="0" xfId="0"/>
    <xf numFmtId="0" fontId="1" fillId="0" borderId="1" xfId="1"/>
    <xf numFmtId="0" fontId="2" fillId="0" borderId="7" xfId="2" applyBorder="1"/>
    <xf numFmtId="0" fontId="2" fillId="0" borderId="8" xfId="2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0" xfId="0" applyBorder="1"/>
    <xf numFmtId="0" fontId="0" fillId="0" borderId="12" xfId="0" applyBorder="1"/>
    <xf numFmtId="0" fontId="3" fillId="0" borderId="13" xfId="3" applyBorder="1"/>
    <xf numFmtId="0" fontId="3" fillId="0" borderId="3" xfId="3" applyBorder="1"/>
    <xf numFmtId="42" fontId="3" fillId="0" borderId="3" xfId="3" applyNumberFormat="1" applyBorder="1"/>
    <xf numFmtId="0" fontId="4" fillId="0" borderId="11" xfId="0" applyFont="1" applyBorder="1"/>
    <xf numFmtId="42" fontId="0" fillId="0" borderId="0" xfId="0" applyNumberFormat="1" applyBorder="1"/>
    <xf numFmtId="0" fontId="4" fillId="0" borderId="14" xfId="4" applyBorder="1"/>
    <xf numFmtId="0" fontId="4" fillId="0" borderId="4" xfId="4" applyBorder="1"/>
    <xf numFmtId="42" fontId="4" fillId="0" borderId="4" xfId="4" applyNumberFormat="1" applyBorder="1"/>
    <xf numFmtId="0" fontId="0" fillId="0" borderId="15" xfId="0" applyBorder="1"/>
    <xf numFmtId="0" fontId="0" fillId="0" borderId="16" xfId="0" applyBorder="1"/>
    <xf numFmtId="0" fontId="0" fillId="0" borderId="17" xfId="0" applyBorder="1"/>
  </cellXfs>
  <cellStyles count="5">
    <cellStyle name="Heading 1" xfId="1" builtinId="16"/>
    <cellStyle name="Heading 2" xfId="2" builtinId="17"/>
    <cellStyle name="Heading 3" xfId="3" builtinId="18"/>
    <cellStyle name="Normal" xfId="0" builtinId="0"/>
    <cellStyle name="Total" xfId="4" builtinId="2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2"/>
  <sheetViews>
    <sheetView tabSelected="1" topLeftCell="D1" workbookViewId="0">
      <selection activeCell="G34" sqref="G34"/>
    </sheetView>
  </sheetViews>
  <sheetFormatPr defaultRowHeight="15" x14ac:dyDescent="0.25"/>
  <cols>
    <col min="1" max="1" width="31.140625" bestFit="1" customWidth="1"/>
    <col min="3" max="3" width="11.5703125" bestFit="1" customWidth="1"/>
    <col min="5" max="5" width="40.42578125" bestFit="1" customWidth="1"/>
    <col min="7" max="7" width="13.7109375" bestFit="1" customWidth="1"/>
    <col min="10" max="10" width="11.5703125" bestFit="1" customWidth="1"/>
    <col min="11" max="11" width="30.28515625" bestFit="1" customWidth="1"/>
    <col min="12" max="12" width="10.140625" bestFit="1" customWidth="1"/>
  </cols>
  <sheetData>
    <row r="1" spans="1:12" ht="20.25" thickBot="1" x14ac:dyDescent="0.35">
      <c r="A1" s="4" t="s">
        <v>0</v>
      </c>
      <c r="B1" s="4"/>
      <c r="C1" s="4"/>
      <c r="E1" s="4" t="s">
        <v>0</v>
      </c>
      <c r="F1" s="4"/>
      <c r="G1" s="4"/>
      <c r="H1" t="s">
        <v>18</v>
      </c>
    </row>
    <row r="2" spans="1:12" ht="15.75" thickTop="1" x14ac:dyDescent="0.25"/>
    <row r="3" spans="1:12" ht="18" thickBot="1" x14ac:dyDescent="0.35">
      <c r="A3" s="3" t="s">
        <v>1</v>
      </c>
      <c r="B3" s="3"/>
      <c r="C3" s="3"/>
      <c r="E3" s="3" t="s">
        <v>26</v>
      </c>
      <c r="F3" s="3"/>
      <c r="G3" s="3"/>
    </row>
    <row r="4" spans="1:12" ht="15.75" thickTop="1" x14ac:dyDescent="0.25"/>
    <row r="5" spans="1:12" ht="15.75" thickBot="1" x14ac:dyDescent="0.3">
      <c r="A5" s="5" t="s">
        <v>3</v>
      </c>
      <c r="B5" s="5"/>
      <c r="C5" s="7">
        <v>9163.14</v>
      </c>
      <c r="E5" s="5" t="s">
        <v>3</v>
      </c>
      <c r="F5" s="5"/>
      <c r="G5" s="7">
        <v>8758.18</v>
      </c>
      <c r="H5" t="s">
        <v>19</v>
      </c>
    </row>
    <row r="6" spans="1:12" x14ac:dyDescent="0.25">
      <c r="A6" s="2"/>
      <c r="C6" s="1"/>
      <c r="E6" s="2"/>
      <c r="G6" s="1"/>
    </row>
    <row r="7" spans="1:12" ht="15.75" thickBot="1" x14ac:dyDescent="0.3">
      <c r="A7" s="5" t="s">
        <v>2</v>
      </c>
      <c r="B7" s="5"/>
      <c r="C7" s="7"/>
      <c r="E7" s="5" t="s">
        <v>2</v>
      </c>
      <c r="F7" s="5"/>
      <c r="G7" s="7"/>
    </row>
    <row r="8" spans="1:12" x14ac:dyDescent="0.25">
      <c r="A8" t="s">
        <v>4</v>
      </c>
      <c r="C8" s="1">
        <f>1371000-673000</f>
        <v>698000</v>
      </c>
      <c r="E8" t="s">
        <v>4</v>
      </c>
      <c r="G8" s="1">
        <f>SUM(G20-C20)</f>
        <v>169286.39999999991</v>
      </c>
      <c r="J8" t="s">
        <v>25</v>
      </c>
      <c r="L8" s="9">
        <v>5136000</v>
      </c>
    </row>
    <row r="9" spans="1:12" x14ac:dyDescent="0.25">
      <c r="A9" t="s">
        <v>5</v>
      </c>
      <c r="C9" s="1">
        <f>-25000+12500</f>
        <v>-12500</v>
      </c>
      <c r="E9" t="s">
        <v>5</v>
      </c>
      <c r="G9" s="1">
        <v>0</v>
      </c>
    </row>
    <row r="10" spans="1:12" x14ac:dyDescent="0.25">
      <c r="A10" t="s">
        <v>6</v>
      </c>
      <c r="C10" s="1">
        <f>4000-5000</f>
        <v>-1000</v>
      </c>
      <c r="E10" t="s">
        <v>6</v>
      </c>
      <c r="G10" s="1">
        <v>0</v>
      </c>
      <c r="J10" t="s">
        <v>21</v>
      </c>
    </row>
    <row r="11" spans="1:12" x14ac:dyDescent="0.25">
      <c r="A11" t="s">
        <v>7</v>
      </c>
      <c r="C11" s="1">
        <f>274726.01-(220580+40000)</f>
        <v>14146.010000000009</v>
      </c>
      <c r="E11" t="s">
        <v>7</v>
      </c>
      <c r="G11" s="1">
        <f>SUM(G19-C19)</f>
        <v>-4421.3099999999977</v>
      </c>
      <c r="J11" t="s">
        <v>22</v>
      </c>
      <c r="L11">
        <v>2.1800000000000002</v>
      </c>
    </row>
    <row r="12" spans="1:12" x14ac:dyDescent="0.25">
      <c r="A12" t="s">
        <v>8</v>
      </c>
      <c r="C12" s="1">
        <v>6</v>
      </c>
      <c r="E12" t="s">
        <v>8</v>
      </c>
      <c r="G12" s="1">
        <f>L23</f>
        <v>91.669999999999987</v>
      </c>
      <c r="J12" t="s">
        <v>23</v>
      </c>
      <c r="L12">
        <v>2.4900000000000002</v>
      </c>
    </row>
    <row r="13" spans="1:12" x14ac:dyDescent="0.25">
      <c r="A13" t="s">
        <v>9</v>
      </c>
      <c r="C13" s="1">
        <v>77522.39</v>
      </c>
      <c r="E13" t="s">
        <v>9</v>
      </c>
      <c r="G13" s="1">
        <v>67381.289999999994</v>
      </c>
      <c r="J13" t="s">
        <v>27</v>
      </c>
      <c r="L13">
        <v>7.35</v>
      </c>
    </row>
    <row r="14" spans="1:12" x14ac:dyDescent="0.25">
      <c r="C14" s="1"/>
      <c r="G14" s="1"/>
      <c r="J14" t="s">
        <v>24</v>
      </c>
      <c r="L14">
        <v>7.18</v>
      </c>
    </row>
    <row r="15" spans="1:12" ht="15.75" thickBot="1" x14ac:dyDescent="0.3">
      <c r="A15" s="6" t="s">
        <v>10</v>
      </c>
      <c r="B15" s="6"/>
      <c r="C15" s="8">
        <f>SUM(C5:C14)</f>
        <v>785337.54</v>
      </c>
      <c r="E15" s="6" t="s">
        <v>10</v>
      </c>
      <c r="F15" s="6"/>
      <c r="G15" s="8">
        <f>SUM(G5:G14)</f>
        <v>241096.22999999992</v>
      </c>
      <c r="J15" t="s">
        <v>28</v>
      </c>
      <c r="L15">
        <v>8.25</v>
      </c>
    </row>
    <row r="16" spans="1:12" ht="15.75" thickTop="1" x14ac:dyDescent="0.25">
      <c r="C16" s="1"/>
      <c r="G16" s="1"/>
      <c r="J16" t="s">
        <v>29</v>
      </c>
      <c r="L16">
        <v>7.57</v>
      </c>
    </row>
    <row r="17" spans="1:18" ht="15.75" thickBot="1" x14ac:dyDescent="0.3">
      <c r="A17" s="5" t="s">
        <v>17</v>
      </c>
      <c r="B17" s="5"/>
      <c r="C17" s="7"/>
      <c r="E17" s="5" t="s">
        <v>20</v>
      </c>
      <c r="F17" s="5"/>
      <c r="G17" s="7"/>
      <c r="J17" t="s">
        <v>30</v>
      </c>
      <c r="L17">
        <v>7.88</v>
      </c>
    </row>
    <row r="18" spans="1:18" x14ac:dyDescent="0.25">
      <c r="A18" t="s">
        <v>15</v>
      </c>
      <c r="C18" s="1">
        <v>87061</v>
      </c>
      <c r="E18" t="s">
        <v>15</v>
      </c>
      <c r="G18" s="1">
        <v>163860.51999999999</v>
      </c>
      <c r="J18" t="s">
        <v>31</v>
      </c>
      <c r="L18">
        <v>7.69</v>
      </c>
    </row>
    <row r="19" spans="1:18" x14ac:dyDescent="0.25">
      <c r="A19" t="s">
        <v>11</v>
      </c>
      <c r="C19" s="1">
        <v>274726.01</v>
      </c>
      <c r="E19" t="s">
        <v>11</v>
      </c>
      <c r="G19" s="1">
        <v>270304.7</v>
      </c>
      <c r="J19" t="s">
        <v>32</v>
      </c>
      <c r="L19">
        <v>7.77</v>
      </c>
    </row>
    <row r="20" spans="1:18" x14ac:dyDescent="0.25">
      <c r="A20" t="s">
        <v>12</v>
      </c>
      <c r="C20" s="1">
        <f>0.3*4570000</f>
        <v>1371000</v>
      </c>
      <c r="E20" t="s">
        <v>12</v>
      </c>
      <c r="G20" s="1">
        <f>SUM(L8*0.2999)</f>
        <v>1540286.4</v>
      </c>
      <c r="J20" t="s">
        <v>33</v>
      </c>
      <c r="L20">
        <v>8.35</v>
      </c>
    </row>
    <row r="21" spans="1:18" x14ac:dyDescent="0.25">
      <c r="A21" t="s">
        <v>13</v>
      </c>
      <c r="C21" s="1">
        <f>0.05*250000</f>
        <v>12500</v>
      </c>
      <c r="E21" t="s">
        <v>13</v>
      </c>
      <c r="G21" s="1">
        <f>0.05*250000</f>
        <v>12500</v>
      </c>
      <c r="J21" t="s">
        <v>34</v>
      </c>
      <c r="L21">
        <v>11.49</v>
      </c>
    </row>
    <row r="22" spans="1:18" x14ac:dyDescent="0.25">
      <c r="A22" t="s">
        <v>14</v>
      </c>
      <c r="C22" s="1">
        <f>0.05*80000</f>
        <v>4000</v>
      </c>
      <c r="E22" t="s">
        <v>14</v>
      </c>
      <c r="G22" s="1">
        <f>0.05*80000</f>
        <v>4000</v>
      </c>
      <c r="J22" t="s">
        <v>35</v>
      </c>
      <c r="L22">
        <v>13.47</v>
      </c>
    </row>
    <row r="23" spans="1:18" x14ac:dyDescent="0.25">
      <c r="C23" s="1"/>
      <c r="G23" s="1"/>
      <c r="L23">
        <f>SUM(L11:L22)</f>
        <v>91.669999999999987</v>
      </c>
    </row>
    <row r="24" spans="1:18" ht="15.75" thickBot="1" x14ac:dyDescent="0.3">
      <c r="A24" s="6" t="s">
        <v>16</v>
      </c>
      <c r="B24" s="6"/>
      <c r="C24" s="8">
        <f>SUM(C18:C23)</f>
        <v>1749287.01</v>
      </c>
      <c r="E24" s="6" t="s">
        <v>16</v>
      </c>
      <c r="F24" s="6"/>
      <c r="G24" s="8">
        <f>SUM(G18:G23)</f>
        <v>1990951.6199999999</v>
      </c>
      <c r="J24" t="s">
        <v>25</v>
      </c>
      <c r="L24" s="9">
        <v>6950000</v>
      </c>
    </row>
    <row r="25" spans="1:18" ht="21" thickTop="1" thickBot="1" x14ac:dyDescent="0.35">
      <c r="C25" s="1"/>
      <c r="E25" s="16"/>
      <c r="F25" s="16"/>
      <c r="G25" s="16"/>
      <c r="H25" s="15"/>
      <c r="I25" s="15"/>
      <c r="J25" s="15"/>
      <c r="K25" s="15"/>
      <c r="L25" s="15"/>
      <c r="M25" s="15"/>
      <c r="N25" s="15"/>
      <c r="O25" s="15"/>
      <c r="P25" s="15"/>
      <c r="Q25" s="15"/>
    </row>
    <row r="26" spans="1:18" ht="16.5" thickTop="1" thickBot="1" x14ac:dyDescent="0.3">
      <c r="C26" s="1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</row>
    <row r="27" spans="1:18" ht="18" thickBot="1" x14ac:dyDescent="0.35">
      <c r="A27" s="3" t="s">
        <v>36</v>
      </c>
      <c r="B27" s="3"/>
      <c r="C27" s="3"/>
      <c r="E27" s="17" t="s">
        <v>40</v>
      </c>
      <c r="F27" s="18"/>
      <c r="G27" s="18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20"/>
    </row>
    <row r="28" spans="1:18" ht="15.75" thickTop="1" x14ac:dyDescent="0.25">
      <c r="E28" s="21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3"/>
    </row>
    <row r="29" spans="1:18" ht="15.75" thickBot="1" x14ac:dyDescent="0.3">
      <c r="A29" s="5" t="s">
        <v>3</v>
      </c>
      <c r="B29" s="5"/>
      <c r="C29" s="7">
        <v>0</v>
      </c>
      <c r="E29" s="24" t="s">
        <v>3</v>
      </c>
      <c r="F29" s="25"/>
      <c r="G29" s="26">
        <v>0</v>
      </c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3"/>
    </row>
    <row r="30" spans="1:18" x14ac:dyDescent="0.25">
      <c r="A30" s="2"/>
      <c r="C30" s="1"/>
      <c r="E30" s="27"/>
      <c r="F30" s="22"/>
      <c r="G30" s="28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3"/>
    </row>
    <row r="31" spans="1:18" ht="15.75" thickBot="1" x14ac:dyDescent="0.3">
      <c r="A31" s="5" t="s">
        <v>2</v>
      </c>
      <c r="B31" s="5"/>
      <c r="C31" s="7"/>
      <c r="E31" s="24" t="s">
        <v>2</v>
      </c>
      <c r="F31" s="25"/>
      <c r="G31" s="26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3"/>
    </row>
    <row r="32" spans="1:18" x14ac:dyDescent="0.25">
      <c r="A32" t="s">
        <v>4</v>
      </c>
      <c r="C32" s="1">
        <f>SUM(C46-G20)</f>
        <v>544018.60000000009</v>
      </c>
      <c r="E32" s="21" t="s">
        <v>53</v>
      </c>
      <c r="F32" s="22"/>
      <c r="G32" s="28">
        <f>G43-C43</f>
        <v>102065.05</v>
      </c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3"/>
    </row>
    <row r="33" spans="1:18" x14ac:dyDescent="0.25">
      <c r="A33" t="s">
        <v>5</v>
      </c>
      <c r="C33" s="1">
        <v>0</v>
      </c>
      <c r="E33" s="21" t="s">
        <v>4</v>
      </c>
      <c r="F33" s="22"/>
      <c r="G33" s="28">
        <f>G45-C46</f>
        <v>90695</v>
      </c>
      <c r="H33" s="22"/>
      <c r="I33" s="22"/>
      <c r="J33" s="28"/>
      <c r="K33" s="28"/>
      <c r="L33" s="22"/>
      <c r="M33" s="22"/>
      <c r="N33" s="22"/>
      <c r="O33" s="22"/>
      <c r="P33" s="22"/>
      <c r="Q33" s="22"/>
      <c r="R33" s="23"/>
    </row>
    <row r="34" spans="1:18" x14ac:dyDescent="0.25">
      <c r="A34" t="s">
        <v>6</v>
      </c>
      <c r="C34" s="1">
        <v>0</v>
      </c>
      <c r="E34" s="21" t="s">
        <v>5</v>
      </c>
      <c r="F34" s="22"/>
      <c r="G34" s="28">
        <f>G46-C47</f>
        <v>0</v>
      </c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3"/>
    </row>
    <row r="35" spans="1:18" x14ac:dyDescent="0.25">
      <c r="A35" t="s">
        <v>38</v>
      </c>
      <c r="C35" s="1">
        <f>C45</f>
        <v>534147.66</v>
      </c>
      <c r="E35" s="21" t="s">
        <v>6</v>
      </c>
      <c r="F35" s="22"/>
      <c r="G35" s="28">
        <f>G47-C48</f>
        <v>0</v>
      </c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3"/>
    </row>
    <row r="36" spans="1:18" x14ac:dyDescent="0.25">
      <c r="A36" t="s">
        <v>7</v>
      </c>
      <c r="C36" s="1">
        <f>-G19</f>
        <v>-270304.7</v>
      </c>
      <c r="E36" s="21" t="s">
        <v>41</v>
      </c>
      <c r="F36" s="22"/>
      <c r="G36" s="28">
        <f>G44-C45</f>
        <v>27460.339999999967</v>
      </c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3"/>
    </row>
    <row r="37" spans="1:18" x14ac:dyDescent="0.25">
      <c r="A37" t="s">
        <v>8</v>
      </c>
      <c r="C37" s="1">
        <v>79.959999999999994</v>
      </c>
      <c r="E37" s="21"/>
      <c r="F37" s="22"/>
      <c r="G37" s="28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3"/>
    </row>
    <row r="38" spans="1:18" x14ac:dyDescent="0.25">
      <c r="A38" t="s">
        <v>9</v>
      </c>
      <c r="C38" s="1">
        <v>89474.5</v>
      </c>
      <c r="E38" s="21"/>
      <c r="F38" s="22"/>
      <c r="G38" s="28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3"/>
    </row>
    <row r="39" spans="1:18" x14ac:dyDescent="0.25">
      <c r="C39" s="1"/>
      <c r="E39" s="21"/>
      <c r="F39" s="22"/>
      <c r="G39" s="28"/>
      <c r="H39" s="22"/>
      <c r="I39" s="22"/>
      <c r="J39" s="11" t="s">
        <v>42</v>
      </c>
      <c r="K39" s="14"/>
      <c r="L39" s="12"/>
      <c r="M39" s="12"/>
      <c r="N39" s="12"/>
      <c r="O39" s="12"/>
      <c r="P39" s="12"/>
      <c r="Q39" s="11" t="s">
        <v>43</v>
      </c>
      <c r="R39" s="23"/>
    </row>
    <row r="40" spans="1:18" ht="15.75" thickBot="1" x14ac:dyDescent="0.3">
      <c r="A40" s="6" t="s">
        <v>10</v>
      </c>
      <c r="B40" s="6"/>
      <c r="C40" s="8">
        <f>SUM(C29:C39)</f>
        <v>897416.02000000025</v>
      </c>
      <c r="E40" s="29" t="s">
        <v>10</v>
      </c>
      <c r="F40" s="30"/>
      <c r="G40" s="31">
        <f>SUM(G29:G39)</f>
        <v>220220.38999999996</v>
      </c>
      <c r="H40" s="22"/>
      <c r="I40" s="22"/>
      <c r="J40" s="12"/>
      <c r="K40" s="14" t="s">
        <v>54</v>
      </c>
      <c r="L40" s="12">
        <v>1200</v>
      </c>
      <c r="M40" s="12"/>
      <c r="N40" s="12"/>
      <c r="O40" s="12"/>
      <c r="P40" s="12"/>
      <c r="Q40" s="11">
        <f>-SUM(L40:P40)</f>
        <v>-1200</v>
      </c>
      <c r="R40" s="23"/>
    </row>
    <row r="41" spans="1:18" ht="15.75" thickTop="1" x14ac:dyDescent="0.25">
      <c r="C41" s="1"/>
      <c r="E41" s="21"/>
      <c r="F41" s="22"/>
      <c r="G41" s="22"/>
      <c r="H41" s="22"/>
      <c r="I41" s="22"/>
      <c r="J41" s="12"/>
      <c r="K41" s="14" t="s">
        <v>45</v>
      </c>
      <c r="L41" s="12"/>
      <c r="M41" s="12">
        <v>310.5</v>
      </c>
      <c r="N41" s="12">
        <v>310.5</v>
      </c>
      <c r="O41" s="12"/>
      <c r="P41" s="12"/>
      <c r="Q41" s="11">
        <f>-SUM(L41:P41)</f>
        <v>-621</v>
      </c>
      <c r="R41" s="23"/>
    </row>
    <row r="42" spans="1:18" ht="15.75" thickBot="1" x14ac:dyDescent="0.3">
      <c r="A42" s="5" t="s">
        <v>39</v>
      </c>
      <c r="B42" s="5"/>
      <c r="C42" s="7"/>
      <c r="E42" s="24" t="s">
        <v>44</v>
      </c>
      <c r="F42" s="25"/>
      <c r="G42" s="26"/>
      <c r="H42" s="22"/>
      <c r="I42" s="22"/>
      <c r="J42" s="12"/>
      <c r="K42" s="14" t="s">
        <v>46</v>
      </c>
      <c r="L42" s="12">
        <v>102.45</v>
      </c>
      <c r="M42" s="12">
        <v>168.36</v>
      </c>
      <c r="N42" s="12"/>
      <c r="O42" s="12"/>
      <c r="P42" s="12"/>
      <c r="Q42" s="11">
        <f>-SUM(L42:P42)</f>
        <v>-270.81</v>
      </c>
      <c r="R42" s="23"/>
    </row>
    <row r="43" spans="1:18" x14ac:dyDescent="0.25">
      <c r="A43" t="s">
        <v>15</v>
      </c>
      <c r="C43" s="1">
        <v>25704.77</v>
      </c>
      <c r="E43" s="21" t="s">
        <v>15</v>
      </c>
      <c r="F43" s="22"/>
      <c r="G43" s="28">
        <v>127769.82</v>
      </c>
      <c r="H43" s="22"/>
      <c r="I43" s="22"/>
      <c r="J43" s="12"/>
      <c r="K43" s="13" t="s">
        <v>48</v>
      </c>
      <c r="L43" s="22"/>
      <c r="M43" s="22"/>
      <c r="N43" s="22"/>
      <c r="O43" s="22"/>
      <c r="P43" s="22"/>
      <c r="Q43" s="11">
        <f t="shared" ref="Q43:Q46" si="0">SUM(L43:P43)</f>
        <v>0</v>
      </c>
      <c r="R43" s="23"/>
    </row>
    <row r="44" spans="1:18" x14ac:dyDescent="0.25">
      <c r="A44" t="s">
        <v>11</v>
      </c>
      <c r="C44" s="1">
        <v>0</v>
      </c>
      <c r="E44" s="21" t="s">
        <v>47</v>
      </c>
      <c r="F44" s="22"/>
      <c r="G44" s="28">
        <v>561608</v>
      </c>
      <c r="H44" s="22"/>
      <c r="I44" s="22"/>
      <c r="J44" s="11" t="s">
        <v>49</v>
      </c>
      <c r="K44" s="14"/>
      <c r="L44" s="12"/>
      <c r="M44" s="12"/>
      <c r="N44" s="12"/>
      <c r="O44" s="12"/>
      <c r="P44" s="12"/>
      <c r="Q44" s="11">
        <f t="shared" si="0"/>
        <v>0</v>
      </c>
      <c r="R44" s="23"/>
    </row>
    <row r="45" spans="1:18" x14ac:dyDescent="0.25">
      <c r="A45" t="s">
        <v>37</v>
      </c>
      <c r="C45" s="1">
        <v>534147.66</v>
      </c>
      <c r="E45" s="21" t="s">
        <v>12</v>
      </c>
      <c r="F45" s="22"/>
      <c r="G45" s="28">
        <f>0.3*7250000</f>
        <v>2175000</v>
      </c>
      <c r="H45" s="22"/>
      <c r="I45" s="22"/>
      <c r="J45" s="12"/>
      <c r="K45" s="14" t="s">
        <v>50</v>
      </c>
      <c r="L45" s="12">
        <v>431.5</v>
      </c>
      <c r="M45" s="12">
        <v>183.27</v>
      </c>
      <c r="N45" s="12">
        <v>0.1</v>
      </c>
      <c r="O45" s="12">
        <v>210.76</v>
      </c>
      <c r="P45" s="12">
        <v>0.01</v>
      </c>
      <c r="Q45" s="11">
        <f t="shared" si="0"/>
        <v>825.64</v>
      </c>
      <c r="R45" s="23"/>
    </row>
    <row r="46" spans="1:18" x14ac:dyDescent="0.25">
      <c r="A46" t="s">
        <v>12</v>
      </c>
      <c r="C46" s="1">
        <f>SUM(L24*0.2999)</f>
        <v>2084305</v>
      </c>
      <c r="E46" s="21" t="s">
        <v>13</v>
      </c>
      <c r="F46" s="22"/>
      <c r="G46" s="28">
        <f>0.05*250000</f>
        <v>12500</v>
      </c>
      <c r="H46" s="22"/>
      <c r="I46" s="22"/>
      <c r="J46" s="12"/>
      <c r="K46" s="14" t="s">
        <v>51</v>
      </c>
      <c r="L46" s="12">
        <v>103593</v>
      </c>
      <c r="M46" s="12"/>
      <c r="N46" s="12"/>
      <c r="O46" s="12"/>
      <c r="P46" s="12"/>
      <c r="Q46" s="11">
        <f t="shared" si="0"/>
        <v>103593</v>
      </c>
      <c r="R46" s="23"/>
    </row>
    <row r="47" spans="1:18" x14ac:dyDescent="0.25">
      <c r="A47" t="s">
        <v>13</v>
      </c>
      <c r="C47" s="1">
        <f>0.05*250000</f>
        <v>12500</v>
      </c>
      <c r="E47" s="21" t="s">
        <v>14</v>
      </c>
      <c r="F47" s="22"/>
      <c r="G47" s="28">
        <f>0.05*80000</f>
        <v>4000</v>
      </c>
      <c r="H47" s="22"/>
      <c r="I47" s="22"/>
      <c r="J47" s="12"/>
      <c r="K47" s="14" t="s">
        <v>8</v>
      </c>
      <c r="L47" s="14"/>
      <c r="M47" s="14"/>
      <c r="N47" s="14"/>
      <c r="O47" s="14"/>
      <c r="P47" s="14"/>
      <c r="Q47" s="10">
        <f>G37</f>
        <v>0</v>
      </c>
      <c r="R47" s="23"/>
    </row>
    <row r="48" spans="1:18" x14ac:dyDescent="0.25">
      <c r="A48" t="s">
        <v>14</v>
      </c>
      <c r="C48" s="1">
        <f>0.05*80000</f>
        <v>4000</v>
      </c>
      <c r="E48" s="21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3"/>
    </row>
    <row r="49" spans="1:18" x14ac:dyDescent="0.25">
      <c r="C49" s="1"/>
      <c r="E49" s="21"/>
      <c r="F49" s="22"/>
      <c r="G49" s="28"/>
      <c r="H49" s="22"/>
      <c r="I49" s="22"/>
      <c r="J49" s="22" t="s">
        <v>52</v>
      </c>
      <c r="K49" s="22"/>
      <c r="L49" s="22"/>
      <c r="M49" s="22"/>
      <c r="N49" s="22"/>
      <c r="O49" s="22"/>
      <c r="P49" s="22"/>
      <c r="Q49" s="22"/>
      <c r="R49" s="23"/>
    </row>
    <row r="50" spans="1:18" ht="15.75" thickBot="1" x14ac:dyDescent="0.3">
      <c r="A50" s="6" t="s">
        <v>16</v>
      </c>
      <c r="B50" s="6"/>
      <c r="C50" s="8">
        <f>SUM(C43:C49)</f>
        <v>2660657.4300000002</v>
      </c>
      <c r="E50" s="29" t="s">
        <v>16</v>
      </c>
      <c r="F50" s="30"/>
      <c r="G50" s="31">
        <f>SUM(G43:G48)</f>
        <v>2880877.8200000003</v>
      </c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3"/>
    </row>
    <row r="51" spans="1:18" ht="15.75" thickTop="1" x14ac:dyDescent="0.25">
      <c r="E51" s="21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3"/>
    </row>
    <row r="52" spans="1:18" x14ac:dyDescent="0.25">
      <c r="E52" s="21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3"/>
    </row>
    <row r="53" spans="1:18" x14ac:dyDescent="0.25">
      <c r="E53" s="21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3"/>
    </row>
    <row r="54" spans="1:18" x14ac:dyDescent="0.25">
      <c r="E54" s="21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3"/>
    </row>
    <row r="55" spans="1:18" x14ac:dyDescent="0.25">
      <c r="E55" s="21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3"/>
    </row>
    <row r="56" spans="1:18" x14ac:dyDescent="0.25">
      <c r="E56" s="21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3"/>
    </row>
    <row r="57" spans="1:18" x14ac:dyDescent="0.25">
      <c r="E57" s="21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3"/>
    </row>
    <row r="58" spans="1:18" x14ac:dyDescent="0.25">
      <c r="E58" s="21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3"/>
    </row>
    <row r="59" spans="1:18" x14ac:dyDescent="0.25">
      <c r="E59" s="21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3"/>
    </row>
    <row r="60" spans="1:18" x14ac:dyDescent="0.25">
      <c r="E60" s="21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3"/>
    </row>
    <row r="61" spans="1:18" x14ac:dyDescent="0.25">
      <c r="E61" s="21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3"/>
    </row>
    <row r="62" spans="1:18" ht="15.75" thickBot="1" x14ac:dyDescent="0.3">
      <c r="E62" s="32"/>
      <c r="F62" s="33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4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Jeremy Davis</dc:creator>
  <cp:lastModifiedBy>Stacy Lunnon</cp:lastModifiedBy>
  <cp:lastPrinted>2012-01-27T12:46:49Z</cp:lastPrinted>
  <dcterms:created xsi:type="dcterms:W3CDTF">2012-01-27T11:50:59Z</dcterms:created>
  <dcterms:modified xsi:type="dcterms:W3CDTF">2014-09-24T12:24:36Z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