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Clients Pension Practitioner\B\Brown Consulting Services SSAS\Inbound\"/>
    </mc:Choice>
  </mc:AlternateContent>
  <bookViews>
    <workbookView xWindow="0" yWindow="0" windowWidth="25200" windowHeight="119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Sheet1!$A$1:$L$127</definedName>
  </definedNames>
  <calcPr calcId="152511"/>
</workbook>
</file>

<file path=xl/calcChain.xml><?xml version="1.0" encoding="utf-8"?>
<calcChain xmlns="http://schemas.openxmlformats.org/spreadsheetml/2006/main">
  <c r="C120" i="1" l="1"/>
  <c r="C105" i="1"/>
  <c r="C107" i="1"/>
  <c r="C101" i="1"/>
  <c r="L127" i="1"/>
  <c r="L126" i="1"/>
  <c r="L125" i="1"/>
  <c r="L124" i="1"/>
  <c r="L123" i="1"/>
  <c r="L122" i="1"/>
  <c r="L121" i="1"/>
  <c r="L120" i="1"/>
  <c r="L119" i="1"/>
  <c r="C116" i="1"/>
  <c r="F115" i="1"/>
  <c r="C117" i="1" s="1"/>
  <c r="C115" i="1"/>
  <c r="C102" i="1"/>
  <c r="L82" i="1" l="1"/>
  <c r="L78" i="1"/>
  <c r="L74" i="1"/>
  <c r="L81" i="1"/>
  <c r="L80" i="1"/>
  <c r="L79" i="1"/>
  <c r="L77" i="1"/>
  <c r="L76" i="1"/>
  <c r="L75" i="1"/>
  <c r="F71" i="1"/>
  <c r="C73" i="1" s="1"/>
  <c r="C106" i="1" s="1"/>
  <c r="C109" i="1" s="1"/>
  <c r="C62" i="1" l="1"/>
  <c r="C61" i="1"/>
  <c r="C57" i="1"/>
  <c r="C72" i="1"/>
  <c r="C71" i="1"/>
  <c r="C75" i="1" s="1"/>
  <c r="G32" i="1" l="1"/>
  <c r="G36" i="1" l="1"/>
  <c r="Q47" i="1"/>
  <c r="Q46" i="1"/>
  <c r="G47" i="1"/>
  <c r="Q45" i="1"/>
  <c r="G46" i="1"/>
  <c r="Q44" i="1"/>
  <c r="G45" i="1"/>
  <c r="Q43" i="1"/>
  <c r="Q42" i="1"/>
  <c r="Q41" i="1"/>
  <c r="Q40" i="1"/>
  <c r="C58" i="1" l="1"/>
  <c r="C65" i="1" s="1"/>
  <c r="G50" i="1"/>
  <c r="L23" i="1"/>
  <c r="C36" i="1"/>
  <c r="C35" i="1"/>
  <c r="C46" i="1"/>
  <c r="G33" i="1" s="1"/>
  <c r="C48" i="1" l="1"/>
  <c r="G35" i="1" s="1"/>
  <c r="C47" i="1"/>
  <c r="G34" i="1" s="1"/>
  <c r="G40" i="1" s="1"/>
  <c r="C50" i="1"/>
  <c r="G11" i="1" l="1"/>
  <c r="G21" i="1"/>
  <c r="G12" i="1"/>
  <c r="G20" i="1"/>
  <c r="C32" i="1" s="1"/>
  <c r="C40" i="1" s="1"/>
  <c r="G22" i="1"/>
  <c r="G24" i="1" l="1"/>
  <c r="C22" i="1"/>
  <c r="C21" i="1"/>
  <c r="C20" i="1"/>
  <c r="G8" i="1" s="1"/>
  <c r="G15" i="1" s="1"/>
  <c r="C11" i="1"/>
  <c r="C10" i="1"/>
  <c r="C9" i="1"/>
  <c r="C8" i="1"/>
  <c r="C24" i="1" l="1"/>
  <c r="C15" i="1"/>
</calcChain>
</file>

<file path=xl/sharedStrings.xml><?xml version="1.0" encoding="utf-8"?>
<sst xmlns="http://schemas.openxmlformats.org/spreadsheetml/2006/main" count="168" uniqueCount="75">
  <si>
    <t>Brown Consulting Services SSAS</t>
  </si>
  <si>
    <t>Scheme Account 2010-11</t>
  </si>
  <si>
    <t>Return on Investments</t>
  </si>
  <si>
    <t>Contributions received (Oakland)</t>
  </si>
  <si>
    <t>Change in market value of Oakland shares</t>
  </si>
  <si>
    <t>Change in value of Artek shares</t>
  </si>
  <si>
    <t>Change in value of Brown Consulting shares</t>
  </si>
  <si>
    <t>Change in value of Novia account</t>
  </si>
  <si>
    <t>Bank interest</t>
  </si>
  <si>
    <t>Dividends</t>
  </si>
  <si>
    <t>Net increase in the fund during the year</t>
  </si>
  <si>
    <t>Novia</t>
  </si>
  <si>
    <t>Oakland shares (2227)</t>
  </si>
  <si>
    <t>Artek shares (5)</t>
  </si>
  <si>
    <t>Brown Consulting (50)</t>
  </si>
  <si>
    <t>Bank of Scotland</t>
  </si>
  <si>
    <t>Net Assets Total</t>
  </si>
  <si>
    <t>Net Assets of the Scheme as at 5 April 2011</t>
  </si>
  <si>
    <t>notes</t>
  </si>
  <si>
    <t>contributions ceased in march 2012 to comply with certificate for fixed protection</t>
  </si>
  <si>
    <t>Net Assets of the Scheme as at 5 April 2012</t>
  </si>
  <si>
    <t>interest</t>
  </si>
  <si>
    <t>April</t>
  </si>
  <si>
    <t>May</t>
  </si>
  <si>
    <t>July</t>
  </si>
  <si>
    <t>Oakland value</t>
  </si>
  <si>
    <t>Scheme Account 2011-12</t>
  </si>
  <si>
    <t>June</t>
  </si>
  <si>
    <t>August</t>
  </si>
  <si>
    <t>September</t>
  </si>
  <si>
    <t>October</t>
  </si>
  <si>
    <t>November</t>
  </si>
  <si>
    <t>December</t>
  </si>
  <si>
    <t>Jan</t>
  </si>
  <si>
    <t>Feb</t>
  </si>
  <si>
    <t>March</t>
  </si>
  <si>
    <t>Scheme Account 2012-13</t>
  </si>
  <si>
    <t>co-funds</t>
  </si>
  <si>
    <t>Change in value of co-funds</t>
  </si>
  <si>
    <t>Scheme Account 2013-14</t>
  </si>
  <si>
    <t>Change in value of co-funds account</t>
  </si>
  <si>
    <t>Expenses</t>
  </si>
  <si>
    <t>TOTALS</t>
  </si>
  <si>
    <t>Net Assets of the Scheme as at 5 April 2014</t>
  </si>
  <si>
    <t>Pension practitioners</t>
  </si>
  <si>
    <t>pension regulator (levy)</t>
  </si>
  <si>
    <t>co funds</t>
  </si>
  <si>
    <t>To co-funds</t>
  </si>
  <si>
    <t>incomes</t>
  </si>
  <si>
    <t xml:space="preserve">novia incomes </t>
  </si>
  <si>
    <t>oakland dividend</t>
  </si>
  <si>
    <t>Oakland value = 7250000</t>
  </si>
  <si>
    <t>Change in bank reserves</t>
  </si>
  <si>
    <t>Cambridge Wealth Management (sense Network)</t>
  </si>
  <si>
    <t>Scheme Account 2014-15</t>
  </si>
  <si>
    <t>Change in value of Sagentia Shares</t>
  </si>
  <si>
    <t>Oakland shares (0)</t>
  </si>
  <si>
    <t>Net Assets of the Scheme as at 5 April 201</t>
  </si>
  <si>
    <t>Net Assets of the Scheme as at 5 April 2015</t>
  </si>
  <si>
    <t>no of shares in sagentia</t>
  </si>
  <si>
    <t>value at 5th April 2015</t>
  </si>
  <si>
    <t>solicitors for sale of Oakland shares</t>
  </si>
  <si>
    <t>cofunds</t>
  </si>
  <si>
    <t>sale of oakland shares</t>
  </si>
  <si>
    <t>TOTAL</t>
  </si>
  <si>
    <t>Sagentia Shares(344223)</t>
  </si>
  <si>
    <t>Scheme Account 2015-16</t>
  </si>
  <si>
    <t>value at 5th April 2016</t>
  </si>
  <si>
    <t>Change in value of morgan stanley account</t>
  </si>
  <si>
    <t>Co - funds account</t>
  </si>
  <si>
    <t xml:space="preserve"> </t>
  </si>
  <si>
    <t>Charles Stanley</t>
  </si>
  <si>
    <t>sagentia dividend</t>
  </si>
  <si>
    <t>cashing in of co-funds account</t>
  </si>
  <si>
    <t>morgan stanley account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</si>
</sst>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42" formatCode="_-&quot;£&quot;* #,##0_-;\-&quot;£&quot;* #,##0_-;_-&quot;£&quot;* &quot;-&quot;_-;_-@_-"/>
    <numFmt numFmtId="164" formatCode="&quot;£&quot;#,##0.00"/>
    <numFmt numFmtId="165" formatCode="&quot;£&quot;#,##0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theme="4" tint="0.499984740745262"/>
      </bottom>
      <diagonal/>
    </border>
    <border>
      <left/>
      <right/>
      <top style="medium">
        <color indexed="64"/>
      </top>
      <bottom style="thick">
        <color theme="4" tint="0.499984740745262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theme="4" tint="0.39997558519241921"/>
      </bottom>
      <diagonal/>
    </border>
    <border>
      <left style="medium">
        <color indexed="64"/>
      </left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</cellStyleXfs>
  <cellXfs count="63">
    <xf numFmtId="0" fontId="0" fillId="0" borderId="0" xfId="0"/>
    <xf numFmtId="42" fontId="0" fillId="0" borderId="0" xfId="0" applyNumberFormat="1"/>
    <xf numFmtId="0" fontId="4" fillId="0" borderId="0" xfId="0" applyFont="1"/>
    <xf numFmtId="0" fontId="2" fillId="0" borderId="2" xfId="2"/>
    <xf numFmtId="0" fontId="1" fillId="0" borderId="1" xfId="1"/>
    <xf numFmtId="0" fontId="3" fillId="0" borderId="3" xfId="3"/>
    <xf numFmtId="0" fontId="4" fillId="0" borderId="4" xfId="4"/>
    <xf numFmtId="42" fontId="3" fillId="0" borderId="3" xfId="3" applyNumberFormat="1"/>
    <xf numFmtId="42" fontId="4" fillId="0" borderId="4" xfId="4" applyNumberFormat="1"/>
    <xf numFmtId="6" fontId="0" fillId="0" borderId="0" xfId="0" applyNumberFormat="1"/>
    <xf numFmtId="0" fontId="0" fillId="2" borderId="5" xfId="0" applyFill="1" applyBorder="1"/>
    <xf numFmtId="0" fontId="0" fillId="0" borderId="5" xfId="0" applyBorder="1"/>
    <xf numFmtId="0" fontId="0" fillId="0" borderId="0" xfId="0" applyFill="1" applyBorder="1"/>
    <xf numFmtId="0" fontId="0" fillId="0" borderId="6" xfId="0" applyBorder="1"/>
    <xf numFmtId="0" fontId="0" fillId="0" borderId="0" xfId="0"/>
    <xf numFmtId="0" fontId="1" fillId="0" borderId="1" xfId="1"/>
    <xf numFmtId="0" fontId="2" fillId="0" borderId="7" xfId="2" applyBorder="1"/>
    <xf numFmtId="0" fontId="2" fillId="0" borderId="8" xfId="2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12" xfId="0" applyBorder="1"/>
    <xf numFmtId="0" fontId="3" fillId="0" borderId="13" xfId="3" applyBorder="1"/>
    <xf numFmtId="0" fontId="3" fillId="0" borderId="3" xfId="3" applyBorder="1"/>
    <xf numFmtId="0" fontId="4" fillId="0" borderId="11" xfId="0" applyFont="1" applyBorder="1"/>
    <xf numFmtId="42" fontId="0" fillId="0" borderId="0" xfId="0" applyNumberFormat="1" applyBorder="1"/>
    <xf numFmtId="0" fontId="4" fillId="0" borderId="14" xfId="4" applyBorder="1"/>
    <xf numFmtId="0" fontId="4" fillId="0" borderId="4" xfId="4" applyBorder="1"/>
    <xf numFmtId="0" fontId="0" fillId="0" borderId="15" xfId="0" applyBorder="1"/>
    <xf numFmtId="0" fontId="0" fillId="0" borderId="16" xfId="0" applyBorder="1"/>
    <xf numFmtId="164" fontId="0" fillId="0" borderId="0" xfId="0" applyNumberFormat="1" applyBorder="1"/>
    <xf numFmtId="165" fontId="0" fillId="0" borderId="0" xfId="0" applyNumberFormat="1" applyBorder="1"/>
    <xf numFmtId="0" fontId="2" fillId="0" borderId="0" xfId="2" applyBorder="1"/>
    <xf numFmtId="0" fontId="3" fillId="0" borderId="0" xfId="3" applyBorder="1"/>
    <xf numFmtId="42" fontId="3" fillId="0" borderId="0" xfId="3" applyNumberFormat="1" applyBorder="1"/>
    <xf numFmtId="0" fontId="4" fillId="0" borderId="0" xfId="0" applyFont="1" applyBorder="1"/>
    <xf numFmtId="0" fontId="0" fillId="2" borderId="0" xfId="0" applyFill="1" applyBorder="1"/>
    <xf numFmtId="0" fontId="4" fillId="0" borderId="0" xfId="4" applyBorder="1"/>
    <xf numFmtId="42" fontId="4" fillId="0" borderId="0" xfId="4" applyNumberFormat="1" applyBorder="1"/>
    <xf numFmtId="42" fontId="0" fillId="2" borderId="0" xfId="0" applyNumberFormat="1" applyFill="1" applyBorder="1"/>
    <xf numFmtId="0" fontId="0" fillId="2" borderId="6" xfId="0" applyFill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3" fontId="0" fillId="0" borderId="5" xfId="0" applyNumberFormat="1" applyBorder="1"/>
    <xf numFmtId="0" fontId="0" fillId="0" borderId="11" xfId="0" applyFill="1" applyBorder="1"/>
    <xf numFmtId="0" fontId="1" fillId="0" borderId="1" xfId="1" applyAlignment="1">
      <alignment horizontal="left"/>
    </xf>
    <xf numFmtId="0" fontId="0" fillId="0" borderId="0" xfId="0" applyAlignment="1">
      <alignment horizontal="left"/>
    </xf>
    <xf numFmtId="0" fontId="2" fillId="0" borderId="2" xfId="2" applyAlignment="1">
      <alignment horizontal="left"/>
    </xf>
    <xf numFmtId="42" fontId="3" fillId="0" borderId="3" xfId="3" applyNumberFormat="1" applyAlignment="1">
      <alignment horizontal="left"/>
    </xf>
    <xf numFmtId="42" fontId="0" fillId="0" borderId="0" xfId="0" applyNumberFormat="1" applyAlignment="1">
      <alignment horizontal="left"/>
    </xf>
    <xf numFmtId="42" fontId="4" fillId="0" borderId="4" xfId="4" applyNumberFormat="1" applyAlignment="1">
      <alignment horizontal="left"/>
    </xf>
    <xf numFmtId="0" fontId="2" fillId="0" borderId="8" xfId="2" applyBorder="1" applyAlignment="1">
      <alignment horizontal="left"/>
    </xf>
    <xf numFmtId="0" fontId="0" fillId="0" borderId="0" xfId="0" applyBorder="1" applyAlignment="1">
      <alignment horizontal="left"/>
    </xf>
    <xf numFmtId="42" fontId="3" fillId="0" borderId="3" xfId="3" applyNumberFormat="1" applyBorder="1" applyAlignment="1">
      <alignment horizontal="left"/>
    </xf>
    <xf numFmtId="42" fontId="0" fillId="0" borderId="0" xfId="0" applyNumberFormat="1" applyBorder="1" applyAlignment="1">
      <alignment horizontal="left"/>
    </xf>
    <xf numFmtId="42" fontId="4" fillId="0" borderId="4" xfId="4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0" fontId="0" fillId="0" borderId="16" xfId="0" applyBorder="1" applyAlignment="1">
      <alignment horizontal="left"/>
    </xf>
    <xf numFmtId="6" fontId="0" fillId="0" borderId="0" xfId="0" applyNumberFormat="1" applyBorder="1" applyAlignment="1">
      <alignment horizontal="left"/>
    </xf>
    <xf numFmtId="42" fontId="5" fillId="0" borderId="4" xfId="4" applyNumberFormat="1" applyFont="1" applyBorder="1" applyAlignment="1">
      <alignment horizontal="left"/>
    </xf>
  </cellXfs>
  <cellStyles count="5">
    <cellStyle name="Heading 1" xfId="1" builtinId="16"/>
    <cellStyle name="Heading 2" xfId="2" builtinId="17"/>
    <cellStyle name="Heading 3" xfId="3" builtinId="18"/>
    <cellStyle name="Normal" xfId="0" builtinId="0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39"/>
  <sheetViews>
    <sheetView tabSelected="1" workbookViewId="0">
      <selection activeCell="E108" sqref="E108"/>
    </sheetView>
  </sheetViews>
  <sheetFormatPr defaultRowHeight="15" x14ac:dyDescent="0.25"/>
  <cols>
    <col min="1" max="1" width="31.140625" bestFit="1" customWidth="1"/>
    <col min="3" max="3" width="11.5703125" style="49" bestFit="1" customWidth="1"/>
    <col min="5" max="5" width="40.42578125" bestFit="1" customWidth="1"/>
    <col min="6" max="6" width="45.85546875" bestFit="1" customWidth="1"/>
    <col min="7" max="7" width="13.7109375" bestFit="1" customWidth="1"/>
    <col min="8" max="8" width="10" bestFit="1" customWidth="1"/>
    <col min="10" max="10" width="11.5703125" bestFit="1" customWidth="1"/>
    <col min="11" max="11" width="30.28515625" bestFit="1" customWidth="1"/>
    <col min="12" max="12" width="10.140625" bestFit="1" customWidth="1"/>
  </cols>
  <sheetData>
    <row r="1" spans="1:12" ht="20.25" thickBot="1" x14ac:dyDescent="0.35">
      <c r="A1" s="4" t="s">
        <v>0</v>
      </c>
      <c r="B1" s="4"/>
      <c r="C1" s="48"/>
      <c r="E1" s="4" t="s">
        <v>0</v>
      </c>
      <c r="F1" s="4"/>
      <c r="G1" s="4"/>
      <c r="H1" t="s">
        <v>18</v>
      </c>
    </row>
    <row r="2" spans="1:12" ht="15.75" hidden="1" thickTop="1" x14ac:dyDescent="0.25"/>
    <row r="3" spans="1:12" ht="18" hidden="1" thickBot="1" x14ac:dyDescent="0.35">
      <c r="A3" s="3" t="s">
        <v>1</v>
      </c>
      <c r="B3" s="3"/>
      <c r="C3" s="50"/>
      <c r="E3" s="3" t="s">
        <v>26</v>
      </c>
      <c r="F3" s="3"/>
      <c r="G3" s="3"/>
    </row>
    <row r="4" spans="1:12" ht="15.75" hidden="1" thickTop="1" x14ac:dyDescent="0.25"/>
    <row r="5" spans="1:12" ht="15.75" hidden="1" thickBot="1" x14ac:dyDescent="0.3">
      <c r="A5" s="5" t="s">
        <v>3</v>
      </c>
      <c r="B5" s="5"/>
      <c r="C5" s="51">
        <v>9163.14</v>
      </c>
      <c r="E5" s="5" t="s">
        <v>3</v>
      </c>
      <c r="F5" s="5"/>
      <c r="G5" s="7">
        <v>8758.18</v>
      </c>
      <c r="H5" t="s">
        <v>19</v>
      </c>
    </row>
    <row r="6" spans="1:12" hidden="1" x14ac:dyDescent="0.25">
      <c r="A6" s="2"/>
      <c r="C6" s="52"/>
      <c r="E6" s="2"/>
      <c r="G6" s="1"/>
    </row>
    <row r="7" spans="1:12" ht="15.75" hidden="1" thickBot="1" x14ac:dyDescent="0.3">
      <c r="A7" s="5" t="s">
        <v>2</v>
      </c>
      <c r="B7" s="5"/>
      <c r="C7" s="51"/>
      <c r="E7" s="5" t="s">
        <v>2</v>
      </c>
      <c r="F7" s="5"/>
      <c r="G7" s="7"/>
    </row>
    <row r="8" spans="1:12" hidden="1" x14ac:dyDescent="0.25">
      <c r="A8" t="s">
        <v>4</v>
      </c>
      <c r="C8" s="52">
        <f>1371000-673000</f>
        <v>698000</v>
      </c>
      <c r="E8" t="s">
        <v>4</v>
      </c>
      <c r="G8" s="1">
        <f>SUM(G20-C20)</f>
        <v>169286.39999999991</v>
      </c>
      <c r="J8" t="s">
        <v>25</v>
      </c>
      <c r="L8" s="9">
        <v>5136000</v>
      </c>
    </row>
    <row r="9" spans="1:12" hidden="1" x14ac:dyDescent="0.25">
      <c r="A9" t="s">
        <v>5</v>
      </c>
      <c r="C9" s="52">
        <f>-25000+12500</f>
        <v>-12500</v>
      </c>
      <c r="E9" t="s">
        <v>5</v>
      </c>
      <c r="G9" s="1">
        <v>0</v>
      </c>
    </row>
    <row r="10" spans="1:12" hidden="1" x14ac:dyDescent="0.25">
      <c r="A10" t="s">
        <v>6</v>
      </c>
      <c r="C10" s="52">
        <f>4000-5000</f>
        <v>-1000</v>
      </c>
      <c r="E10" t="s">
        <v>6</v>
      </c>
      <c r="G10" s="1">
        <v>0</v>
      </c>
      <c r="J10" t="s">
        <v>21</v>
      </c>
    </row>
    <row r="11" spans="1:12" hidden="1" x14ac:dyDescent="0.25">
      <c r="A11" t="s">
        <v>7</v>
      </c>
      <c r="C11" s="52">
        <f>274726.01-(220580+40000)</f>
        <v>14146.010000000009</v>
      </c>
      <c r="E11" t="s">
        <v>7</v>
      </c>
      <c r="G11" s="1">
        <f>SUM(G19-C19)</f>
        <v>-4421.3099999999977</v>
      </c>
      <c r="J11" t="s">
        <v>22</v>
      </c>
      <c r="L11">
        <v>2.1800000000000002</v>
      </c>
    </row>
    <row r="12" spans="1:12" hidden="1" x14ac:dyDescent="0.25">
      <c r="A12" t="s">
        <v>8</v>
      </c>
      <c r="C12" s="52">
        <v>6</v>
      </c>
      <c r="E12" t="s">
        <v>8</v>
      </c>
      <c r="G12" s="1">
        <f>L23</f>
        <v>91.669999999999987</v>
      </c>
      <c r="J12" t="s">
        <v>23</v>
      </c>
      <c r="L12">
        <v>2.4900000000000002</v>
      </c>
    </row>
    <row r="13" spans="1:12" hidden="1" x14ac:dyDescent="0.25">
      <c r="A13" t="s">
        <v>9</v>
      </c>
      <c r="C13" s="52">
        <v>77522.39</v>
      </c>
      <c r="E13" t="s">
        <v>9</v>
      </c>
      <c r="G13" s="1">
        <v>67381.289999999994</v>
      </c>
      <c r="J13" t="s">
        <v>27</v>
      </c>
      <c r="L13">
        <v>7.35</v>
      </c>
    </row>
    <row r="14" spans="1:12" hidden="1" x14ac:dyDescent="0.25">
      <c r="C14" s="52"/>
      <c r="G14" s="1"/>
      <c r="J14" t="s">
        <v>24</v>
      </c>
      <c r="L14">
        <v>7.18</v>
      </c>
    </row>
    <row r="15" spans="1:12" ht="15.75" hidden="1" thickBot="1" x14ac:dyDescent="0.3">
      <c r="A15" s="6" t="s">
        <v>10</v>
      </c>
      <c r="B15" s="6"/>
      <c r="C15" s="53">
        <f>SUM(C5:C14)</f>
        <v>785337.54</v>
      </c>
      <c r="E15" s="6" t="s">
        <v>10</v>
      </c>
      <c r="F15" s="6"/>
      <c r="G15" s="8">
        <f>SUM(G5:G14)</f>
        <v>241096.22999999992</v>
      </c>
      <c r="J15" t="s">
        <v>28</v>
      </c>
      <c r="L15">
        <v>8.25</v>
      </c>
    </row>
    <row r="16" spans="1:12" ht="15.75" hidden="1" thickTop="1" x14ac:dyDescent="0.25">
      <c r="C16" s="52"/>
      <c r="G16" s="1"/>
      <c r="J16" t="s">
        <v>29</v>
      </c>
      <c r="L16">
        <v>7.57</v>
      </c>
    </row>
    <row r="17" spans="1:18" ht="15.75" hidden="1" thickBot="1" x14ac:dyDescent="0.3">
      <c r="A17" s="5" t="s">
        <v>17</v>
      </c>
      <c r="B17" s="5"/>
      <c r="C17" s="51"/>
      <c r="E17" s="5" t="s">
        <v>20</v>
      </c>
      <c r="F17" s="5"/>
      <c r="G17" s="7"/>
      <c r="J17" t="s">
        <v>30</v>
      </c>
      <c r="L17">
        <v>7.88</v>
      </c>
    </row>
    <row r="18" spans="1:18" hidden="1" x14ac:dyDescent="0.25">
      <c r="A18" t="s">
        <v>15</v>
      </c>
      <c r="C18" s="52">
        <v>87061</v>
      </c>
      <c r="E18" t="s">
        <v>15</v>
      </c>
      <c r="G18" s="1">
        <v>163860.51999999999</v>
      </c>
      <c r="J18" t="s">
        <v>31</v>
      </c>
      <c r="L18">
        <v>7.69</v>
      </c>
    </row>
    <row r="19" spans="1:18" hidden="1" x14ac:dyDescent="0.25">
      <c r="A19" t="s">
        <v>11</v>
      </c>
      <c r="C19" s="52">
        <v>274726.01</v>
      </c>
      <c r="E19" t="s">
        <v>11</v>
      </c>
      <c r="G19" s="1">
        <v>270304.7</v>
      </c>
      <c r="J19" t="s">
        <v>32</v>
      </c>
      <c r="L19">
        <v>7.77</v>
      </c>
    </row>
    <row r="20" spans="1:18" hidden="1" x14ac:dyDescent="0.25">
      <c r="A20" t="s">
        <v>12</v>
      </c>
      <c r="C20" s="52">
        <f>0.3*4570000</f>
        <v>1371000</v>
      </c>
      <c r="E20" t="s">
        <v>12</v>
      </c>
      <c r="G20" s="1">
        <f>SUM(L8*0.2999)</f>
        <v>1540286.4</v>
      </c>
      <c r="J20" t="s">
        <v>33</v>
      </c>
      <c r="L20">
        <v>8.35</v>
      </c>
    </row>
    <row r="21" spans="1:18" hidden="1" x14ac:dyDescent="0.25">
      <c r="A21" t="s">
        <v>13</v>
      </c>
      <c r="C21" s="52">
        <f>0.05*250000</f>
        <v>12500</v>
      </c>
      <c r="E21" t="s">
        <v>13</v>
      </c>
      <c r="G21" s="1">
        <f>0.05*250000</f>
        <v>12500</v>
      </c>
      <c r="J21" t="s">
        <v>34</v>
      </c>
      <c r="L21">
        <v>11.49</v>
      </c>
    </row>
    <row r="22" spans="1:18" hidden="1" x14ac:dyDescent="0.25">
      <c r="A22" t="s">
        <v>14</v>
      </c>
      <c r="C22" s="52">
        <f>0.05*80000</f>
        <v>4000</v>
      </c>
      <c r="E22" t="s">
        <v>14</v>
      </c>
      <c r="G22" s="1">
        <f>0.05*80000</f>
        <v>4000</v>
      </c>
      <c r="J22" t="s">
        <v>35</v>
      </c>
      <c r="L22">
        <v>13.47</v>
      </c>
    </row>
    <row r="23" spans="1:18" hidden="1" x14ac:dyDescent="0.25">
      <c r="C23" s="52"/>
      <c r="G23" s="1"/>
      <c r="L23">
        <f>SUM(L11:L22)</f>
        <v>91.669999999999987</v>
      </c>
    </row>
    <row r="24" spans="1:18" ht="15.75" hidden="1" thickBot="1" x14ac:dyDescent="0.3">
      <c r="A24" s="6" t="s">
        <v>16</v>
      </c>
      <c r="B24" s="6"/>
      <c r="C24" s="53">
        <f>SUM(C18:C23)</f>
        <v>1749287.01</v>
      </c>
      <c r="E24" s="6" t="s">
        <v>16</v>
      </c>
      <c r="F24" s="6"/>
      <c r="G24" s="8">
        <f>SUM(G18:G23)</f>
        <v>1990951.6199999999</v>
      </c>
      <c r="J24" t="s">
        <v>25</v>
      </c>
      <c r="L24" s="9">
        <v>6950000</v>
      </c>
    </row>
    <row r="25" spans="1:18" ht="21" hidden="1" thickTop="1" thickBot="1" x14ac:dyDescent="0.35">
      <c r="C25" s="52"/>
      <c r="E25" s="15"/>
      <c r="F25" s="15"/>
      <c r="G25" s="15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1:18" ht="15.75" hidden="1" thickTop="1" x14ac:dyDescent="0.25">
      <c r="C26" s="52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1:18" ht="18" hidden="1" thickBot="1" x14ac:dyDescent="0.35">
      <c r="A27" s="3" t="s">
        <v>36</v>
      </c>
      <c r="B27" s="3"/>
      <c r="C27" s="50"/>
      <c r="E27" s="33" t="s">
        <v>39</v>
      </c>
      <c r="F27" s="33"/>
      <c r="G27" s="33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  <row r="28" spans="1:18" ht="15.75" hidden="1" thickTop="1" x14ac:dyDescent="0.25"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</row>
    <row r="29" spans="1:18" ht="15.75" hidden="1" thickBot="1" x14ac:dyDescent="0.3">
      <c r="A29" s="5" t="s">
        <v>3</v>
      </c>
      <c r="B29" s="5"/>
      <c r="C29" s="51">
        <v>0</v>
      </c>
      <c r="E29" s="34" t="s">
        <v>3</v>
      </c>
      <c r="F29" s="34"/>
      <c r="G29" s="35">
        <v>0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</row>
    <row r="30" spans="1:18" hidden="1" x14ac:dyDescent="0.25">
      <c r="A30" s="2"/>
      <c r="C30" s="52"/>
      <c r="E30" s="36"/>
      <c r="F30" s="21"/>
      <c r="G30" s="2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</row>
    <row r="31" spans="1:18" ht="15.75" hidden="1" thickBot="1" x14ac:dyDescent="0.3">
      <c r="A31" s="5" t="s">
        <v>2</v>
      </c>
      <c r="B31" s="5"/>
      <c r="C31" s="51"/>
      <c r="E31" s="34" t="s">
        <v>2</v>
      </c>
      <c r="F31" s="34"/>
      <c r="G31" s="35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hidden="1" x14ac:dyDescent="0.25">
      <c r="A32" t="s">
        <v>4</v>
      </c>
      <c r="C32" s="52">
        <f>SUM(C46-G20)</f>
        <v>544018.60000000009</v>
      </c>
      <c r="E32" s="21" t="s">
        <v>52</v>
      </c>
      <c r="F32" s="21"/>
      <c r="G32" s="26">
        <f>G43-C43</f>
        <v>102065.05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1:18" hidden="1" x14ac:dyDescent="0.25">
      <c r="A33" t="s">
        <v>5</v>
      </c>
      <c r="C33" s="52">
        <v>0</v>
      </c>
      <c r="E33" s="21" t="s">
        <v>4</v>
      </c>
      <c r="F33" s="21"/>
      <c r="G33" s="26">
        <f>G45-C46</f>
        <v>90695</v>
      </c>
      <c r="H33" s="21"/>
      <c r="I33" s="21"/>
      <c r="J33" s="26"/>
      <c r="K33" s="26"/>
      <c r="L33" s="21"/>
      <c r="M33" s="21"/>
      <c r="N33" s="21"/>
      <c r="O33" s="21"/>
      <c r="P33" s="21"/>
      <c r="Q33" s="21"/>
      <c r="R33" s="21"/>
    </row>
    <row r="34" spans="1:18" hidden="1" x14ac:dyDescent="0.25">
      <c r="A34" t="s">
        <v>6</v>
      </c>
      <c r="C34" s="52">
        <v>0</v>
      </c>
      <c r="E34" s="21" t="s">
        <v>5</v>
      </c>
      <c r="F34" s="21"/>
      <c r="G34" s="26">
        <f>G46-C47</f>
        <v>0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1:18" hidden="1" x14ac:dyDescent="0.25">
      <c r="A35" t="s">
        <v>38</v>
      </c>
      <c r="C35" s="52">
        <f>C45</f>
        <v>534147.66</v>
      </c>
      <c r="E35" s="21" t="s">
        <v>6</v>
      </c>
      <c r="F35" s="21"/>
      <c r="G35" s="26">
        <f>G47-C48</f>
        <v>0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idden="1" x14ac:dyDescent="0.25">
      <c r="A36" t="s">
        <v>7</v>
      </c>
      <c r="C36" s="52">
        <f>-G19</f>
        <v>-270304.7</v>
      </c>
      <c r="E36" s="21" t="s">
        <v>40</v>
      </c>
      <c r="F36" s="21"/>
      <c r="G36" s="26">
        <f>G44-C45</f>
        <v>27460.339999999967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1:18" hidden="1" x14ac:dyDescent="0.25">
      <c r="A37" t="s">
        <v>8</v>
      </c>
      <c r="C37" s="52">
        <v>79.959999999999994</v>
      </c>
      <c r="E37" s="21"/>
      <c r="F37" s="21"/>
      <c r="G37" s="26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18" hidden="1" x14ac:dyDescent="0.25">
      <c r="A38" t="s">
        <v>9</v>
      </c>
      <c r="C38" s="52">
        <v>89474.5</v>
      </c>
      <c r="E38" s="21"/>
      <c r="F38" s="21"/>
      <c r="G38" s="26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idden="1" x14ac:dyDescent="0.25">
      <c r="C39" s="52"/>
      <c r="E39" s="21"/>
      <c r="F39" s="21"/>
      <c r="G39" s="26"/>
      <c r="H39" s="21"/>
      <c r="I39" s="21"/>
      <c r="J39" s="37" t="s">
        <v>41</v>
      </c>
      <c r="K39" s="21"/>
      <c r="L39" s="21"/>
      <c r="M39" s="21"/>
      <c r="N39" s="21"/>
      <c r="O39" s="21"/>
      <c r="P39" s="21"/>
      <c r="Q39" s="37" t="s">
        <v>42</v>
      </c>
      <c r="R39" s="21"/>
    </row>
    <row r="40" spans="1:18" ht="15.75" hidden="1" thickBot="1" x14ac:dyDescent="0.3">
      <c r="A40" s="6" t="s">
        <v>10</v>
      </c>
      <c r="B40" s="6"/>
      <c r="C40" s="53">
        <f>SUM(C29:C39)</f>
        <v>897416.02000000025</v>
      </c>
      <c r="E40" s="38" t="s">
        <v>10</v>
      </c>
      <c r="F40" s="38"/>
      <c r="G40" s="39">
        <f>SUM(G29:G39)</f>
        <v>220220.38999999996</v>
      </c>
      <c r="H40" s="21"/>
      <c r="I40" s="21"/>
      <c r="J40" s="21"/>
      <c r="K40" s="21" t="s">
        <v>53</v>
      </c>
      <c r="L40" s="21">
        <v>1200</v>
      </c>
      <c r="M40" s="21"/>
      <c r="N40" s="21"/>
      <c r="O40" s="21"/>
      <c r="P40" s="21"/>
      <c r="Q40" s="37">
        <f>-SUM(L40:P40)</f>
        <v>-1200</v>
      </c>
      <c r="R40" s="21"/>
    </row>
    <row r="41" spans="1:18" ht="15.75" hidden="1" thickTop="1" x14ac:dyDescent="0.25">
      <c r="C41" s="52"/>
      <c r="E41" s="21"/>
      <c r="F41" s="21"/>
      <c r="G41" s="21"/>
      <c r="H41" s="21"/>
      <c r="I41" s="21"/>
      <c r="J41" s="21"/>
      <c r="K41" s="21" t="s">
        <v>44</v>
      </c>
      <c r="L41" s="21"/>
      <c r="M41" s="21">
        <v>310.5</v>
      </c>
      <c r="N41" s="21">
        <v>310.5</v>
      </c>
      <c r="O41" s="21"/>
      <c r="P41" s="21"/>
      <c r="Q41" s="37">
        <f>-SUM(L41:P41)</f>
        <v>-621</v>
      </c>
      <c r="R41" s="21"/>
    </row>
    <row r="42" spans="1:18" ht="15.75" hidden="1" thickBot="1" x14ac:dyDescent="0.3">
      <c r="A42" s="5" t="s">
        <v>57</v>
      </c>
      <c r="B42" s="5"/>
      <c r="C42" s="51"/>
      <c r="E42" s="34" t="s">
        <v>43</v>
      </c>
      <c r="F42" s="34"/>
      <c r="G42" s="35"/>
      <c r="H42" s="21"/>
      <c r="I42" s="21"/>
      <c r="J42" s="21"/>
      <c r="K42" s="21" t="s">
        <v>45</v>
      </c>
      <c r="L42" s="21">
        <v>102.45</v>
      </c>
      <c r="M42" s="21">
        <v>168.36</v>
      </c>
      <c r="N42" s="21"/>
      <c r="O42" s="21"/>
      <c r="P42" s="21"/>
      <c r="Q42" s="37">
        <f>-SUM(L42:P42)</f>
        <v>-270.81</v>
      </c>
      <c r="R42" s="21"/>
    </row>
    <row r="43" spans="1:18" hidden="1" x14ac:dyDescent="0.25">
      <c r="A43" t="s">
        <v>15</v>
      </c>
      <c r="C43" s="52">
        <v>25704.77</v>
      </c>
      <c r="E43" s="21" t="s">
        <v>15</v>
      </c>
      <c r="F43" s="21"/>
      <c r="G43" s="26">
        <v>127769.82</v>
      </c>
      <c r="H43" s="21"/>
      <c r="I43" s="21"/>
      <c r="J43" s="21"/>
      <c r="K43" s="12" t="s">
        <v>47</v>
      </c>
      <c r="L43" s="21"/>
      <c r="M43" s="21"/>
      <c r="N43" s="21"/>
      <c r="O43" s="21"/>
      <c r="P43" s="21"/>
      <c r="Q43" s="37">
        <f t="shared" ref="Q43:Q46" si="0">SUM(L43:P43)</f>
        <v>0</v>
      </c>
      <c r="R43" s="21"/>
    </row>
    <row r="44" spans="1:18" hidden="1" x14ac:dyDescent="0.25">
      <c r="A44" t="s">
        <v>11</v>
      </c>
      <c r="C44" s="52">
        <v>0</v>
      </c>
      <c r="E44" s="21" t="s">
        <v>46</v>
      </c>
      <c r="F44" s="21"/>
      <c r="G44" s="26">
        <v>561608</v>
      </c>
      <c r="H44" s="21"/>
      <c r="I44" s="21"/>
      <c r="J44" s="37" t="s">
        <v>48</v>
      </c>
      <c r="K44" s="21"/>
      <c r="L44" s="21"/>
      <c r="M44" s="21"/>
      <c r="N44" s="21"/>
      <c r="O44" s="21"/>
      <c r="P44" s="21"/>
      <c r="Q44" s="37">
        <f t="shared" si="0"/>
        <v>0</v>
      </c>
      <c r="R44" s="21"/>
    </row>
    <row r="45" spans="1:18" hidden="1" x14ac:dyDescent="0.25">
      <c r="A45" t="s">
        <v>37</v>
      </c>
      <c r="C45" s="52">
        <v>534147.66</v>
      </c>
      <c r="E45" s="21" t="s">
        <v>12</v>
      </c>
      <c r="F45" s="21"/>
      <c r="G45" s="26">
        <f>0.3*7250000</f>
        <v>2175000</v>
      </c>
      <c r="H45" s="21"/>
      <c r="I45" s="21"/>
      <c r="J45" s="21"/>
      <c r="K45" s="21" t="s">
        <v>49</v>
      </c>
      <c r="L45" s="21">
        <v>431.5</v>
      </c>
      <c r="M45" s="21">
        <v>183.27</v>
      </c>
      <c r="N45" s="21">
        <v>0.1</v>
      </c>
      <c r="O45" s="21">
        <v>210.76</v>
      </c>
      <c r="P45" s="21">
        <v>0.01</v>
      </c>
      <c r="Q45" s="37">
        <f t="shared" si="0"/>
        <v>825.64</v>
      </c>
      <c r="R45" s="21"/>
    </row>
    <row r="46" spans="1:18" hidden="1" x14ac:dyDescent="0.25">
      <c r="A46" t="s">
        <v>12</v>
      </c>
      <c r="C46" s="52">
        <f>SUM(L24*0.2999)</f>
        <v>2084305</v>
      </c>
      <c r="E46" s="21" t="s">
        <v>13</v>
      </c>
      <c r="F46" s="21"/>
      <c r="G46" s="26">
        <f>0.05*250000</f>
        <v>12500</v>
      </c>
      <c r="H46" s="21"/>
      <c r="I46" s="21"/>
      <c r="J46" s="21"/>
      <c r="K46" s="21" t="s">
        <v>50</v>
      </c>
      <c r="L46" s="21">
        <v>103593</v>
      </c>
      <c r="M46" s="21"/>
      <c r="N46" s="21"/>
      <c r="O46" s="21"/>
      <c r="P46" s="21"/>
      <c r="Q46" s="37">
        <f t="shared" si="0"/>
        <v>103593</v>
      </c>
      <c r="R46" s="21"/>
    </row>
    <row r="47" spans="1:18" hidden="1" x14ac:dyDescent="0.25">
      <c r="A47" t="s">
        <v>13</v>
      </c>
      <c r="C47" s="52">
        <f>0.05*250000</f>
        <v>12500</v>
      </c>
      <c r="E47" s="21" t="s">
        <v>14</v>
      </c>
      <c r="F47" s="21"/>
      <c r="G47" s="26">
        <f>0.05*80000</f>
        <v>4000</v>
      </c>
      <c r="H47" s="21"/>
      <c r="I47" s="21"/>
      <c r="J47" s="21"/>
      <c r="K47" s="21" t="s">
        <v>8</v>
      </c>
      <c r="L47" s="21"/>
      <c r="M47" s="21"/>
      <c r="N47" s="21"/>
      <c r="O47" s="21"/>
      <c r="P47" s="21"/>
      <c r="Q47" s="40">
        <f>G37</f>
        <v>0</v>
      </c>
      <c r="R47" s="21"/>
    </row>
    <row r="48" spans="1:18" hidden="1" x14ac:dyDescent="0.25">
      <c r="A48" t="s">
        <v>14</v>
      </c>
      <c r="C48" s="52">
        <f>0.05*80000</f>
        <v>4000</v>
      </c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1:18" hidden="1" x14ac:dyDescent="0.25">
      <c r="C49" s="52"/>
      <c r="E49" s="21"/>
      <c r="F49" s="21"/>
      <c r="G49" s="26"/>
      <c r="H49" s="21"/>
      <c r="I49" s="21"/>
      <c r="J49" s="21" t="s">
        <v>51</v>
      </c>
      <c r="K49" s="21"/>
      <c r="L49" s="21"/>
      <c r="M49" s="21"/>
      <c r="N49" s="21"/>
      <c r="O49" s="21"/>
      <c r="P49" s="21"/>
      <c r="Q49" s="21"/>
      <c r="R49" s="21"/>
    </row>
    <row r="50" spans="1:18" ht="15.75" hidden="1" thickBot="1" x14ac:dyDescent="0.3">
      <c r="A50" s="6" t="s">
        <v>16</v>
      </c>
      <c r="B50" s="6"/>
      <c r="C50" s="53">
        <f>SUM(C43:C49)</f>
        <v>2660657.4300000002</v>
      </c>
      <c r="E50" s="38" t="s">
        <v>16</v>
      </c>
      <c r="F50" s="38"/>
      <c r="G50" s="39">
        <f>SUM(G43:G48)</f>
        <v>2880877.8200000003</v>
      </c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1:18" ht="16.5" hidden="1" thickTop="1" thickBot="1" x14ac:dyDescent="0.3"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</row>
    <row r="52" spans="1:18" ht="18" hidden="1" thickBot="1" x14ac:dyDescent="0.35">
      <c r="A52" s="16" t="s">
        <v>54</v>
      </c>
      <c r="B52" s="17"/>
      <c r="C52" s="54"/>
      <c r="D52" s="18"/>
      <c r="E52" s="18"/>
      <c r="F52" s="18"/>
      <c r="G52" s="18"/>
      <c r="H52" s="18"/>
      <c r="I52" s="18"/>
      <c r="J52" s="18"/>
      <c r="K52" s="19"/>
      <c r="L52" s="21"/>
      <c r="M52" s="21"/>
      <c r="N52" s="21"/>
      <c r="O52" s="21"/>
      <c r="P52" s="21"/>
      <c r="Q52" s="21"/>
      <c r="R52" s="21"/>
    </row>
    <row r="53" spans="1:18" ht="15.75" hidden="1" thickTop="1" x14ac:dyDescent="0.25">
      <c r="A53" s="20"/>
      <c r="B53" s="21"/>
      <c r="C53" s="55"/>
      <c r="D53" s="21"/>
      <c r="E53" s="21"/>
      <c r="F53" s="21"/>
      <c r="G53" s="21"/>
      <c r="H53" s="21"/>
      <c r="I53" s="21"/>
      <c r="J53" s="21"/>
      <c r="K53" s="22"/>
      <c r="L53" s="21"/>
      <c r="M53" s="21"/>
      <c r="N53" s="21"/>
      <c r="O53" s="21"/>
      <c r="P53" s="21"/>
      <c r="Q53" s="21"/>
      <c r="R53" s="21"/>
    </row>
    <row r="54" spans="1:18" ht="15.75" hidden="1" thickBot="1" x14ac:dyDescent="0.3">
      <c r="A54" s="23" t="s">
        <v>3</v>
      </c>
      <c r="B54" s="24"/>
      <c r="C54" s="56">
        <v>0</v>
      </c>
      <c r="D54" s="21"/>
      <c r="E54" s="21"/>
      <c r="F54" s="21"/>
      <c r="G54" s="21"/>
      <c r="H54" s="21"/>
      <c r="I54" s="21"/>
      <c r="J54" s="21"/>
      <c r="K54" s="22"/>
      <c r="L54" s="21"/>
      <c r="M54" s="21"/>
      <c r="N54" s="21"/>
      <c r="O54" s="21"/>
      <c r="P54" s="21"/>
      <c r="Q54" s="21"/>
      <c r="R54" s="21"/>
    </row>
    <row r="55" spans="1:18" hidden="1" x14ac:dyDescent="0.25">
      <c r="A55" s="25"/>
      <c r="B55" s="21"/>
      <c r="C55" s="57"/>
      <c r="D55" s="21"/>
      <c r="E55" s="21"/>
      <c r="F55" s="21"/>
      <c r="G55" s="21"/>
      <c r="H55" s="21"/>
      <c r="I55" s="21"/>
      <c r="J55" s="21"/>
      <c r="K55" s="22"/>
      <c r="L55" s="21"/>
      <c r="M55" s="21"/>
      <c r="N55" s="21"/>
      <c r="O55" s="21"/>
      <c r="P55" s="21"/>
      <c r="Q55" s="21"/>
      <c r="R55" s="21"/>
    </row>
    <row r="56" spans="1:18" ht="15.75" hidden="1" thickBot="1" x14ac:dyDescent="0.3">
      <c r="A56" s="23" t="s">
        <v>2</v>
      </c>
      <c r="B56" s="24"/>
      <c r="C56" s="56"/>
      <c r="D56" s="21"/>
      <c r="E56" s="21"/>
      <c r="F56" s="21"/>
      <c r="G56" s="21"/>
      <c r="H56" s="21"/>
      <c r="I56" s="21"/>
      <c r="J56" s="21"/>
      <c r="K56" s="22"/>
      <c r="L56" s="21"/>
      <c r="M56" s="21"/>
      <c r="N56" s="21"/>
      <c r="O56" s="21"/>
      <c r="P56" s="21"/>
      <c r="Q56" s="21"/>
      <c r="R56" s="21"/>
    </row>
    <row r="57" spans="1:18" hidden="1" x14ac:dyDescent="0.25">
      <c r="A57" s="20" t="s">
        <v>52</v>
      </c>
      <c r="B57" s="21"/>
      <c r="C57" s="57">
        <f>C68-G43</f>
        <v>51230.179999999993</v>
      </c>
      <c r="D57" s="21"/>
      <c r="E57" s="21"/>
      <c r="F57" s="21"/>
      <c r="G57" s="21"/>
      <c r="H57" s="21"/>
      <c r="I57" s="21"/>
      <c r="J57" s="21"/>
      <c r="K57" s="22"/>
      <c r="L57" s="21"/>
      <c r="M57" s="21"/>
      <c r="N57" s="21"/>
      <c r="O57" s="21"/>
      <c r="P57" s="21"/>
      <c r="Q57" s="21"/>
      <c r="R57" s="21"/>
    </row>
    <row r="58" spans="1:18" hidden="1" x14ac:dyDescent="0.25">
      <c r="A58" s="20" t="s">
        <v>4</v>
      </c>
      <c r="B58" s="21"/>
      <c r="C58" s="57">
        <f>C70-G45</f>
        <v>-2175000</v>
      </c>
      <c r="D58" s="21"/>
      <c r="E58" s="21"/>
      <c r="F58" s="21"/>
      <c r="G58" s="21"/>
      <c r="H58" s="21"/>
      <c r="I58" s="21"/>
      <c r="J58" s="21"/>
      <c r="K58" s="22"/>
      <c r="L58" s="21"/>
      <c r="M58" s="21"/>
      <c r="N58" s="21"/>
      <c r="O58" s="21"/>
      <c r="P58" s="21"/>
      <c r="Q58" s="21"/>
      <c r="R58" s="21"/>
    </row>
    <row r="59" spans="1:18" hidden="1" x14ac:dyDescent="0.25">
      <c r="A59" s="20" t="s">
        <v>5</v>
      </c>
      <c r="B59" s="21"/>
      <c r="C59" s="57">
        <v>0</v>
      </c>
      <c r="D59" s="21"/>
      <c r="E59" s="21"/>
      <c r="F59" s="21"/>
      <c r="G59" s="21"/>
      <c r="H59" s="21"/>
      <c r="I59" s="21"/>
      <c r="J59" s="21"/>
      <c r="K59" s="22"/>
      <c r="L59" s="21"/>
      <c r="M59" s="21"/>
      <c r="N59" s="21"/>
      <c r="O59" s="21"/>
      <c r="P59" s="21"/>
      <c r="Q59" s="21"/>
      <c r="R59" s="21"/>
    </row>
    <row r="60" spans="1:18" hidden="1" x14ac:dyDescent="0.25">
      <c r="A60" s="20" t="s">
        <v>6</v>
      </c>
      <c r="B60" s="21"/>
      <c r="C60" s="57">
        <v>0</v>
      </c>
      <c r="D60" s="21"/>
      <c r="E60" s="21"/>
      <c r="F60" s="21"/>
      <c r="G60" s="21"/>
      <c r="H60" s="21"/>
      <c r="I60" s="21"/>
      <c r="J60" s="21"/>
      <c r="K60" s="22"/>
      <c r="L60" s="21"/>
      <c r="M60" s="21"/>
      <c r="N60" s="21"/>
      <c r="O60" s="21"/>
      <c r="P60" s="21"/>
      <c r="Q60" s="21"/>
      <c r="R60" s="21"/>
    </row>
    <row r="61" spans="1:18" hidden="1" x14ac:dyDescent="0.25">
      <c r="A61" s="20" t="s">
        <v>40</v>
      </c>
      <c r="B61" s="21"/>
      <c r="C61" s="57">
        <f>C69-G44</f>
        <v>1485392</v>
      </c>
      <c r="D61" s="21"/>
      <c r="E61" s="21"/>
      <c r="F61" s="21"/>
      <c r="G61" s="21"/>
      <c r="H61" s="21"/>
      <c r="I61" s="21"/>
      <c r="J61" s="21"/>
      <c r="K61" s="22"/>
      <c r="L61" s="21"/>
      <c r="M61" s="21"/>
      <c r="N61" s="21"/>
      <c r="O61" s="21"/>
      <c r="P61" s="21"/>
      <c r="Q61" s="21"/>
      <c r="R61" s="21"/>
    </row>
    <row r="62" spans="1:18" hidden="1" x14ac:dyDescent="0.25">
      <c r="A62" s="20" t="s">
        <v>55</v>
      </c>
      <c r="B62" s="21"/>
      <c r="C62" s="57">
        <f>C73</f>
        <v>506007.81</v>
      </c>
      <c r="D62" s="21"/>
      <c r="E62" s="21"/>
      <c r="F62" s="21"/>
      <c r="G62" s="21"/>
      <c r="H62" s="21"/>
      <c r="I62" s="21"/>
      <c r="J62" s="21"/>
      <c r="K62" s="22"/>
      <c r="L62" s="21"/>
      <c r="M62" s="21"/>
      <c r="N62" s="21"/>
      <c r="O62" s="21"/>
      <c r="P62" s="21"/>
      <c r="Q62" s="21"/>
      <c r="R62" s="21"/>
    </row>
    <row r="63" spans="1:18" hidden="1" x14ac:dyDescent="0.25">
      <c r="A63" s="20"/>
      <c r="B63" s="21"/>
      <c r="C63" s="57"/>
      <c r="D63" s="21"/>
      <c r="E63" s="21"/>
      <c r="F63" s="21"/>
      <c r="G63" s="21"/>
      <c r="H63" s="21"/>
      <c r="I63" s="21"/>
      <c r="J63" s="21"/>
      <c r="K63" s="22"/>
    </row>
    <row r="64" spans="1:18" hidden="1" x14ac:dyDescent="0.25">
      <c r="A64" s="20"/>
      <c r="B64" s="21"/>
      <c r="C64" s="57"/>
      <c r="D64" s="21"/>
      <c r="E64" s="21"/>
      <c r="F64" s="21"/>
      <c r="G64" s="21"/>
      <c r="H64" s="21"/>
      <c r="I64" s="21"/>
      <c r="J64" s="21"/>
      <c r="K64" s="22"/>
    </row>
    <row r="65" spans="1:12" ht="15.75" hidden="1" thickBot="1" x14ac:dyDescent="0.3">
      <c r="A65" s="27" t="s">
        <v>10</v>
      </c>
      <c r="B65" s="28"/>
      <c r="C65" s="58">
        <f>SUM(C54:C64)</f>
        <v>-132370.00999999983</v>
      </c>
      <c r="D65" s="21"/>
      <c r="E65" s="21"/>
      <c r="F65" s="21"/>
      <c r="G65" s="21"/>
      <c r="H65" s="21"/>
      <c r="I65" s="21"/>
      <c r="J65" s="21"/>
      <c r="K65" s="22"/>
    </row>
    <row r="66" spans="1:12" ht="15.75" hidden="1" thickTop="1" x14ac:dyDescent="0.25">
      <c r="A66" s="20"/>
      <c r="B66" s="21"/>
      <c r="C66" s="55"/>
      <c r="D66" s="21"/>
      <c r="E66" s="21"/>
      <c r="F66" s="21"/>
      <c r="G66" s="21"/>
      <c r="H66" s="21"/>
      <c r="I66" s="21"/>
      <c r="J66" s="21"/>
      <c r="K66" s="22"/>
    </row>
    <row r="67" spans="1:12" ht="15.75" hidden="1" thickBot="1" x14ac:dyDescent="0.3">
      <c r="A67" s="23" t="s">
        <v>58</v>
      </c>
      <c r="B67" s="24"/>
      <c r="C67" s="56"/>
      <c r="D67" s="21"/>
      <c r="E67" s="21"/>
      <c r="F67" s="21"/>
      <c r="G67" s="21"/>
      <c r="H67" s="21"/>
      <c r="I67" s="21"/>
      <c r="J67" s="21"/>
      <c r="K67" s="22"/>
    </row>
    <row r="68" spans="1:12" hidden="1" x14ac:dyDescent="0.25">
      <c r="A68" s="20" t="s">
        <v>15</v>
      </c>
      <c r="B68" s="21"/>
      <c r="C68" s="57">
        <v>179000</v>
      </c>
      <c r="D68" s="21"/>
      <c r="E68" s="21"/>
      <c r="F68" s="21"/>
      <c r="G68" s="21"/>
      <c r="H68" s="21"/>
      <c r="I68" s="21"/>
      <c r="J68" s="21"/>
      <c r="K68" s="22"/>
    </row>
    <row r="69" spans="1:12" hidden="1" x14ac:dyDescent="0.25">
      <c r="A69" s="20" t="s">
        <v>46</v>
      </c>
      <c r="B69" s="21"/>
      <c r="C69" s="57">
        <v>2047000</v>
      </c>
      <c r="D69" s="21"/>
      <c r="E69" s="21" t="s">
        <v>59</v>
      </c>
      <c r="F69" s="21">
        <v>344223</v>
      </c>
      <c r="G69" s="21"/>
      <c r="H69" s="21"/>
      <c r="I69" s="21"/>
      <c r="J69" s="21"/>
      <c r="K69" s="22"/>
    </row>
    <row r="70" spans="1:12" hidden="1" x14ac:dyDescent="0.25">
      <c r="A70" s="20" t="s">
        <v>56</v>
      </c>
      <c r="B70" s="21"/>
      <c r="C70" s="57">
        <v>0</v>
      </c>
      <c r="D70" s="21"/>
      <c r="E70" s="21" t="s">
        <v>60</v>
      </c>
      <c r="F70" s="31">
        <v>1.47</v>
      </c>
      <c r="G70" s="21"/>
      <c r="H70" s="21"/>
      <c r="I70" s="21"/>
      <c r="J70" s="21"/>
      <c r="K70" s="22"/>
    </row>
    <row r="71" spans="1:12" hidden="1" x14ac:dyDescent="0.25">
      <c r="A71" s="20" t="s">
        <v>13</v>
      </c>
      <c r="B71" s="21"/>
      <c r="C71" s="57">
        <f>0.05*250000</f>
        <v>12500</v>
      </c>
      <c r="D71" s="21"/>
      <c r="E71" s="21"/>
      <c r="F71" s="32">
        <f>F69*F70</f>
        <v>506007.81</v>
      </c>
      <c r="G71" s="21"/>
      <c r="H71" s="21"/>
      <c r="I71" s="21"/>
      <c r="J71" s="21"/>
      <c r="K71" s="22"/>
    </row>
    <row r="72" spans="1:12" hidden="1" x14ac:dyDescent="0.25">
      <c r="A72" s="20" t="s">
        <v>14</v>
      </c>
      <c r="B72" s="21"/>
      <c r="C72" s="57">
        <f>0.05*80000</f>
        <v>4000</v>
      </c>
      <c r="D72" s="21"/>
      <c r="E72" s="21"/>
      <c r="F72" s="21"/>
      <c r="G72" s="21"/>
      <c r="H72" s="21"/>
      <c r="I72" s="21"/>
      <c r="J72" s="21"/>
      <c r="K72" s="22"/>
    </row>
    <row r="73" spans="1:12" hidden="1" x14ac:dyDescent="0.25">
      <c r="A73" s="20" t="s">
        <v>65</v>
      </c>
      <c r="B73" s="21"/>
      <c r="C73" s="59">
        <f>F71</f>
        <v>506007.81</v>
      </c>
      <c r="D73" s="21"/>
      <c r="E73" s="21"/>
      <c r="F73" s="21"/>
      <c r="G73" s="21"/>
      <c r="H73" s="21"/>
      <c r="I73" s="21"/>
      <c r="J73" s="21"/>
      <c r="K73" s="22"/>
      <c r="L73" t="s">
        <v>64</v>
      </c>
    </row>
    <row r="74" spans="1:12" hidden="1" x14ac:dyDescent="0.25">
      <c r="A74" s="20"/>
      <c r="B74" s="21"/>
      <c r="C74" s="57"/>
      <c r="D74" s="21"/>
      <c r="E74" s="10" t="s">
        <v>41</v>
      </c>
      <c r="F74" s="13" t="s">
        <v>62</v>
      </c>
      <c r="G74" s="46">
        <v>1300000</v>
      </c>
      <c r="H74" s="11"/>
      <c r="I74" s="11"/>
      <c r="J74" s="11"/>
      <c r="K74" s="42"/>
      <c r="L74" s="41">
        <f>-SUM(G74:K74)</f>
        <v>-1300000</v>
      </c>
    </row>
    <row r="75" spans="1:12" ht="15.75" hidden="1" thickBot="1" x14ac:dyDescent="0.3">
      <c r="A75" s="27" t="s">
        <v>16</v>
      </c>
      <c r="B75" s="28"/>
      <c r="C75" s="58">
        <f>SUM(C68:C73)</f>
        <v>2748507.81</v>
      </c>
      <c r="D75" s="21"/>
      <c r="E75" s="11"/>
      <c r="F75" s="13" t="s">
        <v>53</v>
      </c>
      <c r="G75" s="11">
        <v>6500</v>
      </c>
      <c r="H75" s="11"/>
      <c r="I75" s="11"/>
      <c r="J75" s="11"/>
      <c r="K75" s="42"/>
      <c r="L75" s="41">
        <f>-SUM(G75:K75)</f>
        <v>-6500</v>
      </c>
    </row>
    <row r="76" spans="1:12" ht="15.75" hidden="1" thickTop="1" x14ac:dyDescent="0.25">
      <c r="A76" s="20"/>
      <c r="B76" s="21"/>
      <c r="C76" s="55"/>
      <c r="D76" s="21"/>
      <c r="E76" s="11"/>
      <c r="F76" s="13" t="s">
        <v>44</v>
      </c>
      <c r="G76" s="11">
        <v>315.5</v>
      </c>
      <c r="H76" s="11">
        <v>310.5</v>
      </c>
      <c r="I76" s="11">
        <v>310.5</v>
      </c>
      <c r="J76" s="11">
        <v>310.5</v>
      </c>
      <c r="K76" s="42"/>
      <c r="L76" s="41">
        <f>-SUM(G76:K76)</f>
        <v>-1247</v>
      </c>
    </row>
    <row r="77" spans="1:12" hidden="1" x14ac:dyDescent="0.25">
      <c r="A77" s="20"/>
      <c r="B77" s="21"/>
      <c r="C77" s="55"/>
      <c r="D77" s="21"/>
      <c r="E77" s="11"/>
      <c r="F77" s="13" t="s">
        <v>45</v>
      </c>
      <c r="G77" s="11">
        <v>168.36</v>
      </c>
      <c r="H77" s="11"/>
      <c r="I77" s="11"/>
      <c r="J77" s="11"/>
      <c r="K77" s="42"/>
      <c r="L77" s="41">
        <f>-SUM(G77:K77)</f>
        <v>-168.36</v>
      </c>
    </row>
    <row r="78" spans="1:12" hidden="1" x14ac:dyDescent="0.25">
      <c r="A78" s="20"/>
      <c r="B78" s="21"/>
      <c r="C78" s="55"/>
      <c r="D78" s="21"/>
      <c r="E78" s="11"/>
      <c r="F78" s="12" t="s">
        <v>61</v>
      </c>
      <c r="G78" s="21">
        <v>19916.91</v>
      </c>
      <c r="H78" s="21"/>
      <c r="I78" s="21"/>
      <c r="J78" s="21"/>
      <c r="K78" s="22"/>
      <c r="L78" s="41">
        <f>-SUM(G78:K78)</f>
        <v>-19916.91</v>
      </c>
    </row>
    <row r="79" spans="1:12" hidden="1" x14ac:dyDescent="0.25">
      <c r="A79" s="20"/>
      <c r="B79" s="21"/>
      <c r="C79" s="55"/>
      <c r="D79" s="21"/>
      <c r="E79" s="10" t="s">
        <v>48</v>
      </c>
      <c r="F79" s="13"/>
      <c r="G79" s="11"/>
      <c r="H79" s="11"/>
      <c r="I79" s="11"/>
      <c r="J79" s="11"/>
      <c r="K79" s="42"/>
      <c r="L79" s="41">
        <f t="shared" ref="L79:L82" si="1">SUM(G79:K79)</f>
        <v>0</v>
      </c>
    </row>
    <row r="80" spans="1:12" hidden="1" x14ac:dyDescent="0.25">
      <c r="A80" s="20"/>
      <c r="B80" s="21"/>
      <c r="C80" s="55"/>
      <c r="D80" s="21"/>
      <c r="E80" s="11"/>
      <c r="F80" s="13" t="s">
        <v>63</v>
      </c>
      <c r="G80" s="11">
        <v>1029843.33</v>
      </c>
      <c r="H80" s="11"/>
      <c r="I80" s="11"/>
      <c r="J80" s="11"/>
      <c r="K80" s="42"/>
      <c r="L80" s="41">
        <f t="shared" si="1"/>
        <v>1029843.33</v>
      </c>
    </row>
    <row r="81" spans="1:23" hidden="1" x14ac:dyDescent="0.25">
      <c r="A81" s="20"/>
      <c r="B81" s="21"/>
      <c r="C81" s="55"/>
      <c r="D81" s="21"/>
      <c r="E81" s="11"/>
      <c r="F81" s="13" t="s">
        <v>50</v>
      </c>
      <c r="G81" s="11">
        <v>449898.99</v>
      </c>
      <c r="H81" s="11"/>
      <c r="I81" s="11"/>
      <c r="J81" s="11"/>
      <c r="K81" s="42"/>
      <c r="L81" s="41">
        <f t="shared" si="1"/>
        <v>449898.99</v>
      </c>
    </row>
    <row r="82" spans="1:23" ht="15.75" hidden="1" thickBot="1" x14ac:dyDescent="0.3">
      <c r="A82" s="29"/>
      <c r="B82" s="30"/>
      <c r="C82" s="60"/>
      <c r="D82" s="30"/>
      <c r="E82" s="43"/>
      <c r="F82" s="44" t="s">
        <v>8</v>
      </c>
      <c r="G82" s="44">
        <v>237.29</v>
      </c>
      <c r="H82" s="44"/>
      <c r="I82" s="44"/>
      <c r="J82" s="44"/>
      <c r="K82" s="45"/>
      <c r="L82" s="41">
        <f t="shared" si="1"/>
        <v>237.29</v>
      </c>
    </row>
    <row r="83" spans="1:23" hidden="1" x14ac:dyDescent="0.25"/>
    <row r="84" spans="1:23" hidden="1" x14ac:dyDescent="0.25"/>
    <row r="85" spans="1:23" hidden="1" x14ac:dyDescent="0.25"/>
    <row r="86" spans="1:23" hidden="1" x14ac:dyDescent="0.25"/>
    <row r="87" spans="1:23" hidden="1" x14ac:dyDescent="0.25"/>
    <row r="88" spans="1:23" hidden="1" x14ac:dyDescent="0.25"/>
    <row r="89" spans="1:23" hidden="1" x14ac:dyDescent="0.25"/>
    <row r="90" spans="1:23" hidden="1" x14ac:dyDescent="0.25"/>
    <row r="91" spans="1:23" hidden="1" x14ac:dyDescent="0.25"/>
    <row r="92" spans="1:23" hidden="1" x14ac:dyDescent="0.25"/>
    <row r="93" spans="1:23" hidden="1" x14ac:dyDescent="0.25"/>
    <row r="94" spans="1:23" hidden="1" x14ac:dyDescent="0.25"/>
    <row r="95" spans="1:23" ht="15.75" hidden="1" thickBot="1" x14ac:dyDescent="0.3"/>
    <row r="96" spans="1:23" ht="18.75" thickTop="1" thickBot="1" x14ac:dyDescent="0.35">
      <c r="A96" s="16" t="s">
        <v>66</v>
      </c>
      <c r="B96" s="17"/>
      <c r="C96" s="54"/>
      <c r="D96" s="18"/>
      <c r="E96" s="18"/>
      <c r="F96" s="18"/>
      <c r="G96" s="18"/>
      <c r="H96" s="18"/>
      <c r="I96" s="18"/>
      <c r="J96" s="18"/>
      <c r="K96" s="19"/>
      <c r="L96" s="21"/>
      <c r="R96" s="21"/>
      <c r="S96" s="21"/>
      <c r="T96" s="21"/>
      <c r="U96" s="21"/>
      <c r="V96" s="21"/>
      <c r="W96" s="21"/>
    </row>
    <row r="97" spans="1:23" ht="15.75" thickTop="1" x14ac:dyDescent="0.25">
      <c r="A97" s="20"/>
      <c r="B97" s="21"/>
      <c r="C97" s="55"/>
      <c r="D97" s="21"/>
      <c r="E97" s="21"/>
      <c r="F97" s="21"/>
      <c r="G97" s="21"/>
      <c r="H97" s="21"/>
      <c r="I97" s="21"/>
      <c r="J97" s="21"/>
      <c r="K97" s="22"/>
      <c r="L97" s="21"/>
      <c r="R97" s="21"/>
      <c r="S97" s="21"/>
      <c r="T97" s="21"/>
      <c r="U97" s="21"/>
      <c r="V97" s="21"/>
      <c r="W97" s="21"/>
    </row>
    <row r="98" spans="1:23" ht="15.75" thickBot="1" x14ac:dyDescent="0.3">
      <c r="A98" s="23" t="s">
        <v>3</v>
      </c>
      <c r="B98" s="24"/>
      <c r="C98" s="56">
        <v>0</v>
      </c>
      <c r="D98" s="21"/>
      <c r="E98" s="21"/>
      <c r="F98" s="21"/>
      <c r="G98" s="21"/>
      <c r="H98" s="21"/>
      <c r="I98" s="21"/>
      <c r="J98" s="21"/>
      <c r="K98" s="22"/>
      <c r="L98" s="21"/>
      <c r="R98" s="21"/>
      <c r="S98" s="21"/>
      <c r="T98" s="21"/>
      <c r="U98" s="21"/>
      <c r="V98" s="21"/>
      <c r="W98" s="21"/>
    </row>
    <row r="99" spans="1:23" x14ac:dyDescent="0.25">
      <c r="A99" s="25"/>
      <c r="B99" s="21"/>
      <c r="C99" s="57"/>
      <c r="D99" s="21"/>
      <c r="E99" s="21"/>
      <c r="F99" s="21"/>
      <c r="G99" s="21"/>
      <c r="H99" s="21"/>
      <c r="I99" s="21"/>
      <c r="J99" s="21"/>
      <c r="K99" s="22"/>
      <c r="L99" s="21"/>
      <c r="R99" s="21"/>
      <c r="S99" s="21"/>
      <c r="T99" s="21"/>
      <c r="U99" s="21"/>
      <c r="V99" s="21"/>
      <c r="W99" s="21"/>
    </row>
    <row r="100" spans="1:23" ht="15.75" thickBot="1" x14ac:dyDescent="0.3">
      <c r="A100" s="23" t="s">
        <v>2</v>
      </c>
      <c r="B100" s="24"/>
      <c r="C100" s="56"/>
      <c r="D100" s="21"/>
      <c r="E100" s="21"/>
      <c r="F100" s="21"/>
      <c r="G100" s="21"/>
      <c r="H100" s="21"/>
      <c r="I100" s="21"/>
      <c r="J100" s="21"/>
      <c r="K100" s="22"/>
      <c r="L100" s="21"/>
      <c r="R100" s="21"/>
      <c r="S100" s="21"/>
      <c r="T100" s="21"/>
      <c r="U100" s="21"/>
      <c r="V100" s="21"/>
      <c r="W100" s="21"/>
    </row>
    <row r="101" spans="1:23" x14ac:dyDescent="0.25">
      <c r="A101" s="20" t="s">
        <v>52</v>
      </c>
      <c r="B101" s="21"/>
      <c r="C101" s="61">
        <f>C112-C68</f>
        <v>-193.27999999999884</v>
      </c>
      <c r="D101" s="21"/>
      <c r="E101" s="21"/>
      <c r="F101" s="21"/>
      <c r="G101" s="21"/>
      <c r="H101" s="21"/>
      <c r="I101" s="21"/>
      <c r="J101" s="21"/>
      <c r="K101" s="22"/>
      <c r="L101" s="21"/>
      <c r="R101" s="21"/>
      <c r="S101" s="21"/>
      <c r="T101" s="21"/>
      <c r="U101" s="21"/>
      <c r="V101" s="21"/>
      <c r="W101" s="21"/>
    </row>
    <row r="102" spans="1:23" x14ac:dyDescent="0.25">
      <c r="A102" s="20" t="s">
        <v>4</v>
      </c>
      <c r="B102" s="21"/>
      <c r="C102" s="57">
        <f>C114-L89</f>
        <v>0</v>
      </c>
      <c r="D102" s="21"/>
      <c r="E102" s="21"/>
      <c r="F102" s="21"/>
      <c r="G102" s="21"/>
      <c r="H102" s="21"/>
      <c r="I102" s="21"/>
      <c r="J102" s="21"/>
      <c r="K102" s="22"/>
      <c r="L102" s="21"/>
      <c r="R102" s="21"/>
      <c r="S102" s="21"/>
      <c r="T102" s="21"/>
      <c r="U102" s="21"/>
      <c r="V102" s="21"/>
      <c r="W102" s="21"/>
    </row>
    <row r="103" spans="1:23" x14ac:dyDescent="0.25">
      <c r="A103" s="20" t="s">
        <v>5</v>
      </c>
      <c r="B103" s="21"/>
      <c r="C103" s="57">
        <v>0</v>
      </c>
      <c r="D103" s="21"/>
      <c r="E103" s="21"/>
      <c r="F103" s="21"/>
      <c r="G103" s="21"/>
      <c r="H103" s="21"/>
      <c r="I103" s="21"/>
      <c r="J103" s="21"/>
      <c r="K103" s="22"/>
      <c r="L103" s="21"/>
      <c r="R103" s="21"/>
      <c r="S103" s="21"/>
      <c r="T103" s="21"/>
      <c r="U103" s="21"/>
      <c r="V103" s="21"/>
      <c r="W103" s="21"/>
    </row>
    <row r="104" spans="1:23" x14ac:dyDescent="0.25">
      <c r="A104" s="20" t="s">
        <v>6</v>
      </c>
      <c r="B104" s="21"/>
      <c r="C104" s="57">
        <v>0</v>
      </c>
      <c r="D104" s="21"/>
      <c r="E104" s="21"/>
      <c r="F104" s="21"/>
      <c r="G104" s="21"/>
      <c r="H104" s="21"/>
      <c r="I104" s="21"/>
      <c r="J104" s="21"/>
      <c r="K104" s="22"/>
      <c r="L104" s="21"/>
      <c r="R104" s="21"/>
      <c r="S104" s="21"/>
      <c r="T104" s="21"/>
      <c r="U104" s="21"/>
      <c r="V104" s="21"/>
      <c r="W104" s="21"/>
    </row>
    <row r="105" spans="1:23" x14ac:dyDescent="0.25">
      <c r="A105" s="20" t="s">
        <v>40</v>
      </c>
      <c r="B105" s="21"/>
      <c r="C105" s="61">
        <f>C118-C69</f>
        <v>-2047000</v>
      </c>
      <c r="D105" s="21"/>
      <c r="E105" s="21"/>
      <c r="F105" s="21"/>
      <c r="G105" s="21"/>
      <c r="H105" s="21"/>
      <c r="I105" s="21"/>
      <c r="J105" s="21"/>
      <c r="K105" s="22"/>
      <c r="L105" s="21"/>
      <c r="R105" s="21"/>
      <c r="S105" s="21"/>
      <c r="T105" s="21"/>
      <c r="U105" s="21"/>
      <c r="V105" s="21"/>
      <c r="W105" s="21"/>
    </row>
    <row r="106" spans="1:23" x14ac:dyDescent="0.25">
      <c r="A106" s="20" t="s">
        <v>55</v>
      </c>
      <c r="B106" s="21"/>
      <c r="C106" s="61">
        <f>C117-C73</f>
        <v>-24095.610000000044</v>
      </c>
      <c r="D106" s="21"/>
      <c r="E106" s="21"/>
      <c r="F106" s="21"/>
      <c r="G106" s="21"/>
      <c r="H106" s="21"/>
      <c r="I106" s="21"/>
      <c r="J106" s="21"/>
      <c r="K106" s="22"/>
      <c r="L106" s="21"/>
      <c r="R106" s="21"/>
      <c r="S106" s="21"/>
      <c r="T106" s="21"/>
      <c r="U106" s="21"/>
      <c r="V106" s="21"/>
      <c r="W106" s="21"/>
    </row>
    <row r="107" spans="1:23" x14ac:dyDescent="0.25">
      <c r="A107" s="20" t="s">
        <v>68</v>
      </c>
      <c r="B107" s="21"/>
      <c r="C107" s="57">
        <f>C119</f>
        <v>1822844</v>
      </c>
      <c r="D107" s="21"/>
      <c r="E107" s="21"/>
      <c r="F107" s="21"/>
      <c r="G107" s="21"/>
      <c r="H107" s="21"/>
      <c r="I107" s="21"/>
      <c r="J107" s="21"/>
      <c r="K107" s="22"/>
      <c r="L107" s="14"/>
      <c r="R107" s="14"/>
      <c r="S107" s="14"/>
      <c r="T107" s="14"/>
      <c r="U107" s="14"/>
      <c r="V107" s="14"/>
      <c r="W107" s="14"/>
    </row>
    <row r="108" spans="1:23" x14ac:dyDescent="0.25">
      <c r="A108" s="20"/>
      <c r="B108" s="21"/>
      <c r="C108" s="57"/>
      <c r="D108" s="21"/>
      <c r="E108" s="21"/>
      <c r="F108" s="21"/>
      <c r="G108" s="21"/>
      <c r="H108" s="21"/>
      <c r="I108" s="21"/>
      <c r="J108" s="21"/>
      <c r="K108" s="22"/>
      <c r="L108" s="14"/>
      <c r="R108" s="14"/>
      <c r="S108" s="14"/>
      <c r="T108" s="14"/>
      <c r="U108" s="14"/>
      <c r="V108" s="14"/>
      <c r="W108" s="14"/>
    </row>
    <row r="109" spans="1:23" ht="15.75" thickBot="1" x14ac:dyDescent="0.3">
      <c r="A109" s="27" t="s">
        <v>10</v>
      </c>
      <c r="B109" s="28"/>
      <c r="C109" s="62">
        <f>SUM(C98:C108)</f>
        <v>-248444.89000000013</v>
      </c>
      <c r="D109" s="21" t="s">
        <v>70</v>
      </c>
      <c r="E109" s="21"/>
      <c r="F109" s="21"/>
      <c r="G109" s="21"/>
      <c r="H109" s="21"/>
      <c r="I109" s="21"/>
      <c r="J109" s="21"/>
      <c r="K109" s="22"/>
      <c r="L109" s="14"/>
      <c r="R109" s="14"/>
      <c r="S109" s="14"/>
      <c r="T109" s="14"/>
      <c r="U109" s="14"/>
      <c r="V109" s="14"/>
      <c r="W109" s="14"/>
    </row>
    <row r="110" spans="1:23" ht="15.75" thickTop="1" x14ac:dyDescent="0.25">
      <c r="A110" s="20"/>
      <c r="B110" s="21"/>
      <c r="C110" s="55"/>
      <c r="D110" s="21"/>
      <c r="E110" s="21"/>
      <c r="F110" s="21"/>
      <c r="G110" s="21"/>
      <c r="H110" s="21"/>
      <c r="I110" s="21"/>
      <c r="J110" s="21"/>
      <c r="K110" s="22"/>
      <c r="L110" s="14"/>
      <c r="R110" s="14"/>
      <c r="S110" s="14"/>
      <c r="T110" s="14"/>
      <c r="U110" s="14"/>
      <c r="V110" s="14"/>
      <c r="W110" s="14"/>
    </row>
    <row r="111" spans="1:23" ht="15.75" thickBot="1" x14ac:dyDescent="0.3">
      <c r="A111" s="23" t="s">
        <v>58</v>
      </c>
      <c r="B111" s="24"/>
      <c r="C111" s="56"/>
      <c r="D111" s="21"/>
      <c r="E111" s="21"/>
      <c r="F111" s="21"/>
      <c r="G111" s="21"/>
      <c r="H111" s="21"/>
      <c r="I111" s="21"/>
      <c r="J111" s="21"/>
      <c r="K111" s="22"/>
      <c r="L111" s="14"/>
      <c r="R111" s="14"/>
      <c r="S111" s="14"/>
      <c r="T111" s="14"/>
      <c r="U111" s="14"/>
      <c r="V111" s="14"/>
      <c r="W111" s="14"/>
    </row>
    <row r="112" spans="1:23" x14ac:dyDescent="0.25">
      <c r="A112" s="20" t="s">
        <v>15</v>
      </c>
      <c r="B112" s="21"/>
      <c r="C112" s="57">
        <v>178806.72</v>
      </c>
      <c r="D112" s="21"/>
      <c r="E112" s="21"/>
      <c r="F112" s="21"/>
      <c r="G112" s="21"/>
      <c r="H112" s="21"/>
      <c r="I112" s="21"/>
      <c r="J112" s="21"/>
      <c r="K112" s="22"/>
      <c r="L112" s="14"/>
      <c r="R112" s="14"/>
      <c r="S112" s="14"/>
      <c r="T112" s="14"/>
      <c r="U112" s="14"/>
      <c r="V112" s="14"/>
      <c r="W112" s="14"/>
    </row>
    <row r="113" spans="1:23" x14ac:dyDescent="0.25">
      <c r="A113" s="20" t="s">
        <v>46</v>
      </c>
      <c r="B113" s="21"/>
      <c r="C113" s="57" t="s">
        <v>70</v>
      </c>
      <c r="D113" s="21"/>
      <c r="E113" s="21" t="s">
        <v>59</v>
      </c>
      <c r="F113" s="21">
        <v>344223</v>
      </c>
      <c r="G113" s="21"/>
      <c r="H113" s="21"/>
      <c r="I113" s="21"/>
      <c r="J113" s="21"/>
      <c r="K113" s="22"/>
      <c r="L113" s="14"/>
      <c r="R113" s="14"/>
      <c r="S113" s="14"/>
      <c r="T113" s="14"/>
      <c r="U113" s="14"/>
      <c r="V113" s="14"/>
      <c r="W113" s="14"/>
    </row>
    <row r="114" spans="1:23" x14ac:dyDescent="0.25">
      <c r="A114" s="20" t="s">
        <v>56</v>
      </c>
      <c r="B114" s="21"/>
      <c r="C114" s="57">
        <v>0</v>
      </c>
      <c r="D114" s="21"/>
      <c r="E114" s="21" t="s">
        <v>67</v>
      </c>
      <c r="F114" s="31">
        <v>1.4</v>
      </c>
      <c r="G114" s="21"/>
      <c r="H114" s="21"/>
      <c r="I114" s="21"/>
      <c r="J114" s="21"/>
      <c r="K114" s="22"/>
      <c r="L114" s="14"/>
      <c r="R114" s="14"/>
      <c r="S114" s="14"/>
      <c r="T114" s="14"/>
      <c r="U114" s="14"/>
      <c r="V114" s="14"/>
      <c r="W114" s="14"/>
    </row>
    <row r="115" spans="1:23" x14ac:dyDescent="0.25">
      <c r="A115" s="20" t="s">
        <v>13</v>
      </c>
      <c r="B115" s="21"/>
      <c r="C115" s="57">
        <f>0.05*250000</f>
        <v>12500</v>
      </c>
      <c r="D115" s="21"/>
      <c r="E115" s="21"/>
      <c r="F115" s="32">
        <f>F113*F114</f>
        <v>481912.19999999995</v>
      </c>
      <c r="G115" s="21"/>
      <c r="H115" s="21"/>
      <c r="I115" s="21"/>
      <c r="J115" s="21"/>
      <c r="K115" s="22"/>
      <c r="L115" s="14"/>
      <c r="R115" s="14"/>
      <c r="S115" s="14"/>
      <c r="T115" s="14"/>
      <c r="U115" s="14"/>
      <c r="V115" s="14"/>
      <c r="W115" s="14"/>
    </row>
    <row r="116" spans="1:23" x14ac:dyDescent="0.25">
      <c r="A116" s="20" t="s">
        <v>14</v>
      </c>
      <c r="B116" s="21"/>
      <c r="C116" s="57">
        <f>0.05*80000</f>
        <v>4000</v>
      </c>
      <c r="D116" s="21"/>
      <c r="E116" s="21"/>
      <c r="F116" s="21"/>
      <c r="G116" s="21"/>
      <c r="H116" s="21"/>
      <c r="I116" s="21"/>
      <c r="J116" s="21"/>
      <c r="K116" s="22"/>
      <c r="L116" s="14"/>
      <c r="R116" s="14"/>
      <c r="S116" s="14"/>
      <c r="T116" s="14"/>
      <c r="U116" s="14"/>
      <c r="V116" s="14"/>
      <c r="W116" s="14"/>
    </row>
    <row r="117" spans="1:23" s="14" customFormat="1" x14ac:dyDescent="0.25">
      <c r="A117" s="20" t="s">
        <v>65</v>
      </c>
      <c r="B117" s="21"/>
      <c r="C117" s="57">
        <f>F115</f>
        <v>481912.19999999995</v>
      </c>
      <c r="D117" s="21"/>
      <c r="E117" s="21"/>
      <c r="F117" s="21"/>
      <c r="G117" s="21"/>
      <c r="H117" s="21"/>
      <c r="I117" s="21"/>
      <c r="J117" s="21"/>
      <c r="K117" s="22"/>
    </row>
    <row r="118" spans="1:23" x14ac:dyDescent="0.25">
      <c r="A118" s="47" t="s">
        <v>69</v>
      </c>
      <c r="C118" s="57">
        <v>0</v>
      </c>
      <c r="D118" s="21"/>
      <c r="E118" s="21"/>
      <c r="F118" s="21"/>
      <c r="G118" s="21"/>
      <c r="H118" s="21"/>
      <c r="I118" s="21"/>
      <c r="J118" s="21"/>
      <c r="K118" s="22"/>
      <c r="L118" s="14" t="s">
        <v>64</v>
      </c>
      <c r="R118" s="14"/>
      <c r="S118" s="14"/>
      <c r="T118" s="14"/>
      <c r="U118" s="14"/>
      <c r="V118" s="14"/>
      <c r="W118" s="14"/>
    </row>
    <row r="119" spans="1:23" x14ac:dyDescent="0.25">
      <c r="A119" s="20" t="s">
        <v>74</v>
      </c>
      <c r="B119" s="21"/>
      <c r="C119" s="57">
        <v>1822844</v>
      </c>
      <c r="D119" s="21"/>
      <c r="E119" s="10" t="s">
        <v>41</v>
      </c>
      <c r="F119" s="13" t="s">
        <v>71</v>
      </c>
      <c r="G119" s="46">
        <v>1720000</v>
      </c>
      <c r="H119" s="11"/>
      <c r="I119" s="11"/>
      <c r="J119" s="11"/>
      <c r="K119" s="42"/>
      <c r="L119" s="41">
        <f>-SUM(G119:K119)</f>
        <v>-1720000</v>
      </c>
      <c r="R119" s="14"/>
      <c r="S119" s="14"/>
      <c r="T119" s="14"/>
      <c r="U119" s="14"/>
      <c r="V119" s="14"/>
      <c r="W119" s="14"/>
    </row>
    <row r="120" spans="1:23" ht="15.75" thickBot="1" x14ac:dyDescent="0.3">
      <c r="A120" s="27" t="s">
        <v>16</v>
      </c>
      <c r="B120" s="28"/>
      <c r="C120" s="58">
        <f>SUM(C112:C119)</f>
        <v>2500062.92</v>
      </c>
      <c r="D120" s="21"/>
      <c r="E120" s="11"/>
      <c r="F120" s="13" t="s">
        <v>70</v>
      </c>
      <c r="G120" s="11" t="s">
        <v>70</v>
      </c>
      <c r="H120" s="11"/>
      <c r="I120" s="11"/>
      <c r="J120" s="11"/>
      <c r="K120" s="42"/>
      <c r="L120" s="41">
        <f>-SUM(G120:K120)</f>
        <v>0</v>
      </c>
      <c r="R120" s="14"/>
      <c r="S120" s="14"/>
      <c r="T120" s="14"/>
      <c r="U120" s="14"/>
      <c r="V120" s="14"/>
      <c r="W120" s="14"/>
    </row>
    <row r="121" spans="1:23" ht="15.75" thickTop="1" x14ac:dyDescent="0.25">
      <c r="A121" s="20"/>
      <c r="B121" s="21"/>
      <c r="C121" s="55"/>
      <c r="D121" s="21"/>
      <c r="E121" s="11"/>
      <c r="F121" s="13" t="s">
        <v>44</v>
      </c>
      <c r="G121" s="11">
        <v>310.5</v>
      </c>
      <c r="H121" s="11">
        <v>310.5</v>
      </c>
      <c r="I121" s="11">
        <v>310.5</v>
      </c>
      <c r="J121" s="11">
        <v>310.5</v>
      </c>
      <c r="K121" s="42"/>
      <c r="L121" s="41">
        <f>-SUM(G121:K121)</f>
        <v>-1242</v>
      </c>
      <c r="R121" s="14"/>
      <c r="S121" s="14"/>
      <c r="T121" s="14"/>
      <c r="U121" s="14"/>
      <c r="V121" s="14"/>
      <c r="W121" s="14"/>
    </row>
    <row r="122" spans="1:23" x14ac:dyDescent="0.25">
      <c r="A122" s="20"/>
      <c r="B122" s="21"/>
      <c r="C122" s="55"/>
      <c r="D122" s="21"/>
      <c r="E122" s="11"/>
      <c r="F122" s="13" t="s">
        <v>45</v>
      </c>
      <c r="G122" s="11">
        <v>168.36</v>
      </c>
      <c r="H122" s="11"/>
      <c r="I122" s="11"/>
      <c r="J122" s="11"/>
      <c r="K122" s="42"/>
      <c r="L122" s="41">
        <f>-SUM(G122:K122)</f>
        <v>-168.36</v>
      </c>
      <c r="R122" s="14"/>
      <c r="S122" s="14"/>
      <c r="T122" s="14"/>
      <c r="U122" s="14"/>
      <c r="V122" s="14"/>
      <c r="W122" s="14"/>
    </row>
    <row r="123" spans="1:23" x14ac:dyDescent="0.25">
      <c r="A123" s="20"/>
      <c r="B123" s="21"/>
      <c r="C123" s="55"/>
      <c r="D123" s="21"/>
      <c r="E123" s="11"/>
      <c r="F123" s="12" t="s">
        <v>70</v>
      </c>
      <c r="G123" s="21" t="s">
        <v>70</v>
      </c>
      <c r="H123" s="21"/>
      <c r="I123" s="21"/>
      <c r="J123" s="21"/>
      <c r="K123" s="22"/>
      <c r="L123" s="41">
        <f>-SUM(G123:K123)</f>
        <v>0</v>
      </c>
      <c r="R123" s="14"/>
      <c r="S123" s="14"/>
      <c r="T123" s="14"/>
      <c r="U123" s="14"/>
      <c r="V123" s="14"/>
      <c r="W123" s="14"/>
    </row>
    <row r="124" spans="1:23" x14ac:dyDescent="0.25">
      <c r="A124" s="20"/>
      <c r="B124" s="21"/>
      <c r="C124" s="55"/>
      <c r="D124" s="21"/>
      <c r="E124" s="10" t="s">
        <v>48</v>
      </c>
      <c r="F124" s="13"/>
      <c r="G124" s="11"/>
      <c r="H124" s="11"/>
      <c r="I124" s="11"/>
      <c r="J124" s="11"/>
      <c r="K124" s="42"/>
      <c r="L124" s="41">
        <f t="shared" ref="L124:L127" si="2">SUM(G124:K124)</f>
        <v>0</v>
      </c>
      <c r="R124" s="14"/>
      <c r="S124" s="14"/>
      <c r="T124" s="14"/>
      <c r="U124" s="14"/>
      <c r="V124" s="14"/>
      <c r="W124" s="14"/>
    </row>
    <row r="125" spans="1:23" x14ac:dyDescent="0.25">
      <c r="A125" s="20"/>
      <c r="B125" s="21"/>
      <c r="C125" s="55"/>
      <c r="D125" s="21"/>
      <c r="E125" s="11"/>
      <c r="F125" s="13" t="s">
        <v>73</v>
      </c>
      <c r="G125" s="11">
        <v>338268.69</v>
      </c>
      <c r="H125" s="11">
        <v>1492718.74</v>
      </c>
      <c r="I125" s="11"/>
      <c r="J125" s="11"/>
      <c r="K125" s="42"/>
      <c r="L125" s="41">
        <f t="shared" si="2"/>
        <v>1830987.43</v>
      </c>
      <c r="R125" s="14"/>
      <c r="S125" s="14"/>
      <c r="T125" s="14"/>
      <c r="U125" s="14"/>
      <c r="V125" s="14"/>
      <c r="W125" s="14"/>
    </row>
    <row r="126" spans="1:23" x14ac:dyDescent="0.25">
      <c r="A126" s="20"/>
      <c r="B126" s="21"/>
      <c r="C126" s="55"/>
      <c r="D126" s="21"/>
      <c r="E126" s="11"/>
      <c r="F126" s="13" t="s">
        <v>72</v>
      </c>
      <c r="G126" s="11">
        <v>13768.92</v>
      </c>
      <c r="H126" s="11"/>
      <c r="I126" s="11"/>
      <c r="J126" s="11"/>
      <c r="K126" s="42"/>
      <c r="L126" s="41">
        <f t="shared" si="2"/>
        <v>13768.92</v>
      </c>
      <c r="R126" s="14"/>
      <c r="S126" s="14"/>
      <c r="T126" s="14"/>
      <c r="U126" s="14"/>
      <c r="V126" s="14"/>
      <c r="W126" s="14"/>
    </row>
    <row r="127" spans="1:23" ht="15.75" thickBot="1" x14ac:dyDescent="0.3">
      <c r="A127" s="29"/>
      <c r="B127" s="30"/>
      <c r="C127" s="60"/>
      <c r="D127" s="30"/>
      <c r="E127" s="43"/>
      <c r="F127" s="44" t="s">
        <v>8</v>
      </c>
      <c r="G127" s="44">
        <v>195.36</v>
      </c>
      <c r="H127" s="44"/>
      <c r="I127" s="44"/>
      <c r="J127" s="44"/>
      <c r="K127" s="45"/>
      <c r="L127" s="41">
        <f t="shared" si="2"/>
        <v>195.36</v>
      </c>
      <c r="R127" s="14"/>
      <c r="S127" s="14"/>
      <c r="T127" s="14"/>
      <c r="U127" s="14"/>
      <c r="V127" s="14"/>
      <c r="W127" s="14"/>
    </row>
    <row r="128" spans="1:23" x14ac:dyDescent="0.25"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</row>
    <row r="129" spans="6:23" x14ac:dyDescent="0.25"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</row>
    <row r="130" spans="6:23" x14ac:dyDescent="0.25"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</row>
    <row r="131" spans="6:23" x14ac:dyDescent="0.25"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</row>
    <row r="132" spans="6:23" x14ac:dyDescent="0.25"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</row>
    <row r="133" spans="6:23" x14ac:dyDescent="0.25"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</row>
    <row r="134" spans="6:23" x14ac:dyDescent="0.25"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</row>
    <row r="135" spans="6:23" x14ac:dyDescent="0.25"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</row>
    <row r="136" spans="6:23" x14ac:dyDescent="0.25"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</row>
    <row r="137" spans="6:23" x14ac:dyDescent="0.25"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</row>
    <row r="138" spans="6:23" x14ac:dyDescent="0.25"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</row>
    <row r="139" spans="6:23" x14ac:dyDescent="0.25"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</row>
  </sheetData>
  <pageMargins left="0.7" right="0.7" top="0.75" bottom="0.75" header="0.3" footer="0.3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Davis</dc:creator>
  <cp:lastModifiedBy>Stacy</cp:lastModifiedBy>
  <cp:lastPrinted>2016-07-11T08:51:50Z</cp:lastPrinted>
  <dcterms:created xsi:type="dcterms:W3CDTF">2012-01-27T11:50:59Z</dcterms:created>
  <dcterms:modified xsi:type="dcterms:W3CDTF">2016-07-11T08:52:41Z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