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125" windowWidth="15420" windowHeight="4185"/>
  </bookViews>
  <sheets>
    <sheet name="Mortgage" sheetId="1" r:id="rId1"/>
    <sheet name="Rent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7" i="2" l="1"/>
  <c r="G43" i="2"/>
  <c r="G42" i="2"/>
  <c r="G41" i="2"/>
  <c r="G40" i="2"/>
  <c r="G39" i="2"/>
  <c r="G38" i="2"/>
  <c r="G37" i="2"/>
  <c r="G36" i="2"/>
  <c r="G35" i="2"/>
  <c r="G34" i="2"/>
  <c r="G33" i="2"/>
  <c r="G32" i="2"/>
  <c r="G23" i="2"/>
  <c r="G24" i="2"/>
  <c r="G25" i="2"/>
  <c r="G26" i="2"/>
  <c r="G27" i="2"/>
  <c r="G28" i="2"/>
  <c r="G29" i="2"/>
  <c r="G30" i="2"/>
  <c r="G20" i="2"/>
  <c r="G21" i="2"/>
  <c r="G22" i="2"/>
  <c r="G19" i="2"/>
  <c r="D49" i="1"/>
  <c r="D50" i="1"/>
  <c r="D51" i="1"/>
  <c r="D52" i="1"/>
  <c r="D53" i="1"/>
  <c r="D54" i="1"/>
  <c r="D55" i="1"/>
  <c r="D48" i="1"/>
  <c r="D47" i="1"/>
  <c r="D37" i="1"/>
  <c r="D38" i="1"/>
  <c r="D39" i="1"/>
  <c r="D40" i="1"/>
  <c r="D41" i="1"/>
  <c r="D42" i="1"/>
  <c r="D43" i="1"/>
  <c r="D44" i="1"/>
  <c r="D45" i="1"/>
  <c r="D36" i="1"/>
  <c r="D35" i="1"/>
  <c r="D34" i="1"/>
  <c r="D22" i="1"/>
  <c r="D23" i="1"/>
  <c r="D24" i="1"/>
  <c r="D25" i="1"/>
  <c r="D26" i="1"/>
  <c r="D27" i="1"/>
  <c r="D28" i="1"/>
  <c r="D29" i="1"/>
  <c r="D30" i="1"/>
  <c r="D31" i="1"/>
  <c r="D32" i="1"/>
  <c r="D21" i="1"/>
  <c r="B13" i="1"/>
  <c r="G52" i="1" l="1"/>
  <c r="K52" i="1" s="1"/>
  <c r="H52" i="1"/>
  <c r="G53" i="1"/>
  <c r="K53" i="1" s="1"/>
  <c r="H53" i="1"/>
  <c r="I53" i="1" s="1"/>
  <c r="H54" i="1"/>
  <c r="G54" i="1"/>
  <c r="K54" i="1"/>
  <c r="H55" i="1"/>
  <c r="G55" i="1"/>
  <c r="K55" i="1" s="1"/>
  <c r="H47" i="1"/>
  <c r="G47" i="1"/>
  <c r="K47" i="1" s="1"/>
  <c r="H48" i="1"/>
  <c r="G48" i="1"/>
  <c r="K48" i="1" s="1"/>
  <c r="H49" i="1"/>
  <c r="G49" i="1"/>
  <c r="K49" i="1" s="1"/>
  <c r="H50" i="1"/>
  <c r="G50" i="1"/>
  <c r="K50" i="1" s="1"/>
  <c r="H51" i="1"/>
  <c r="G51" i="1"/>
  <c r="K51" i="1" s="1"/>
  <c r="D42" i="2"/>
  <c r="E42" i="2"/>
  <c r="D43" i="2"/>
  <c r="E43" i="2"/>
  <c r="I42" i="2"/>
  <c r="I43" i="2"/>
  <c r="G43" i="1"/>
  <c r="K43" i="1" s="1"/>
  <c r="H43" i="1"/>
  <c r="I43" i="1" s="1"/>
  <c r="G44" i="1"/>
  <c r="K44" i="1" s="1"/>
  <c r="H44" i="1"/>
  <c r="H45" i="1"/>
  <c r="G45" i="1"/>
  <c r="K45" i="1" s="1"/>
  <c r="K43" i="2" l="1"/>
  <c r="K42" i="2"/>
  <c r="I52" i="1"/>
  <c r="L53" i="1"/>
  <c r="M53" i="1" s="1"/>
  <c r="I51" i="1"/>
  <c r="L51" i="1"/>
  <c r="M51" i="1" s="1"/>
  <c r="I50" i="1"/>
  <c r="L50" i="1"/>
  <c r="M50" i="1" s="1"/>
  <c r="I49" i="1"/>
  <c r="L49" i="1"/>
  <c r="M49" i="1" s="1"/>
  <c r="I48" i="1"/>
  <c r="L48" i="1"/>
  <c r="M48" i="1" s="1"/>
  <c r="I47" i="1"/>
  <c r="L47" i="1"/>
  <c r="M47" i="1" s="1"/>
  <c r="L52" i="1"/>
  <c r="M52" i="1" s="1"/>
  <c r="L44" i="1"/>
  <c r="M44" i="1" s="1"/>
  <c r="I55" i="1"/>
  <c r="L55" i="1"/>
  <c r="M55" i="1" s="1"/>
  <c r="I54" i="1"/>
  <c r="L54" i="1"/>
  <c r="M54" i="1" s="1"/>
  <c r="L43" i="1"/>
  <c r="M43" i="1" s="1"/>
  <c r="I44" i="1"/>
  <c r="I45" i="1"/>
  <c r="L45" i="1"/>
  <c r="M45" i="1" s="1"/>
  <c r="H43" i="2"/>
  <c r="J43" i="2" s="1"/>
  <c r="H42" i="2"/>
  <c r="J42" i="2" s="1"/>
  <c r="D40" i="2"/>
  <c r="E40" i="2"/>
  <c r="F40" i="2"/>
  <c r="H40" i="2"/>
  <c r="D41" i="2"/>
  <c r="E41" i="2"/>
  <c r="F41" i="2"/>
  <c r="H41" i="2"/>
  <c r="G41" i="1"/>
  <c r="G42" i="1"/>
  <c r="K42" i="1" s="1"/>
  <c r="H42" i="1"/>
  <c r="I42" i="1" s="1"/>
  <c r="H41" i="1"/>
  <c r="K41" i="1"/>
  <c r="D37" i="2"/>
  <c r="E37" i="2"/>
  <c r="H37" i="2"/>
  <c r="D38" i="2"/>
  <c r="E38" i="2"/>
  <c r="F38" i="2"/>
  <c r="H38" i="2"/>
  <c r="D39" i="2"/>
  <c r="E39" i="2"/>
  <c r="F39" i="2"/>
  <c r="H39" i="2"/>
  <c r="G40" i="1"/>
  <c r="H40" i="1"/>
  <c r="L40" i="1" s="1"/>
  <c r="K40" i="1"/>
  <c r="H39" i="1"/>
  <c r="G39" i="1"/>
  <c r="K39" i="1" s="1"/>
  <c r="F30" i="2"/>
  <c r="F32" i="2"/>
  <c r="F33" i="2"/>
  <c r="F34" i="2"/>
  <c r="F35" i="2"/>
  <c r="F36" i="2"/>
  <c r="F29" i="2"/>
  <c r="G38" i="1"/>
  <c r="K38" i="1" s="1"/>
  <c r="H38" i="1"/>
  <c r="I38" i="1" s="1"/>
  <c r="H36" i="2"/>
  <c r="D36" i="2"/>
  <c r="E33" i="2"/>
  <c r="E34" i="2"/>
  <c r="E35" i="2"/>
  <c r="E36" i="2"/>
  <c r="E32" i="2"/>
  <c r="D33" i="2"/>
  <c r="D34" i="2"/>
  <c r="D35" i="2"/>
  <c r="D32" i="2"/>
  <c r="J41" i="2" l="1"/>
  <c r="J40" i="2"/>
  <c r="I41" i="1"/>
  <c r="I40" i="2"/>
  <c r="K40" i="2" s="1"/>
  <c r="L40" i="2" s="1"/>
  <c r="M40" i="1"/>
  <c r="I40" i="1"/>
  <c r="I41" i="2"/>
  <c r="K41" i="2" s="1"/>
  <c r="L41" i="2" s="1"/>
  <c r="J39" i="2"/>
  <c r="J38" i="2"/>
  <c r="J37" i="2"/>
  <c r="J36" i="2"/>
  <c r="L42" i="1"/>
  <c r="M42" i="1" s="1"/>
  <c r="L41" i="1"/>
  <c r="M41" i="1" s="1"/>
  <c r="I38" i="2"/>
  <c r="K38" i="2" s="1"/>
  <c r="I39" i="1"/>
  <c r="L39" i="1"/>
  <c r="M39" i="1" s="1"/>
  <c r="I37" i="2"/>
  <c r="K37" i="2" s="1"/>
  <c r="I39" i="2"/>
  <c r="K39" i="2" s="1"/>
  <c r="L39" i="2" s="1"/>
  <c r="L38" i="1"/>
  <c r="M38" i="1" s="1"/>
  <c r="I36" i="2"/>
  <c r="K36" i="2" s="1"/>
  <c r="L36" i="2" s="1"/>
  <c r="H32" i="2" l="1"/>
  <c r="J32" i="2" s="1"/>
  <c r="H33" i="2"/>
  <c r="J33" i="2" s="1"/>
  <c r="H34" i="2"/>
  <c r="J34" i="2" s="1"/>
  <c r="H35" i="2"/>
  <c r="J35" i="2" s="1"/>
  <c r="I30" i="2"/>
  <c r="G34" i="1"/>
  <c r="K34" i="1" s="1"/>
  <c r="H34" i="1"/>
  <c r="I34" i="1" s="1"/>
  <c r="L34" i="1"/>
  <c r="G35" i="1"/>
  <c r="H35" i="1"/>
  <c r="K35" i="1"/>
  <c r="L35" i="1"/>
  <c r="G36" i="1"/>
  <c r="H36" i="1"/>
  <c r="K36" i="1"/>
  <c r="L36" i="1"/>
  <c r="G37" i="1"/>
  <c r="H37" i="1"/>
  <c r="K37" i="1"/>
  <c r="L37" i="1"/>
  <c r="G32" i="1"/>
  <c r="H32" i="1"/>
  <c r="K32" i="1"/>
  <c r="G31" i="1"/>
  <c r="K31" i="1" s="1"/>
  <c r="H31" i="1"/>
  <c r="D30" i="2"/>
  <c r="E30" i="2"/>
  <c r="E4" i="2"/>
  <c r="E6" i="2"/>
  <c r="E7" i="2"/>
  <c r="E8" i="2"/>
  <c r="E9" i="2"/>
  <c r="E10" i="2"/>
  <c r="E11" i="2"/>
  <c r="E12" i="2"/>
  <c r="E13" i="2"/>
  <c r="E14" i="2"/>
  <c r="E15" i="2"/>
  <c r="E16" i="2"/>
  <c r="E17" i="2"/>
  <c r="D24" i="2"/>
  <c r="E24" i="2"/>
  <c r="D25" i="2"/>
  <c r="E25" i="2"/>
  <c r="D26" i="2"/>
  <c r="E26" i="2"/>
  <c r="D27" i="2"/>
  <c r="E27" i="2"/>
  <c r="D28" i="2"/>
  <c r="E28" i="2"/>
  <c r="D29" i="2"/>
  <c r="E29" i="2"/>
  <c r="I31" i="1" l="1"/>
  <c r="I32" i="1"/>
  <c r="L31" i="1"/>
  <c r="M31" i="1" s="1"/>
  <c r="L32" i="1"/>
  <c r="M32" i="1" s="1"/>
  <c r="M35" i="1"/>
  <c r="I35" i="1"/>
  <c r="M34" i="1"/>
  <c r="M37" i="1"/>
  <c r="I37" i="1"/>
  <c r="K30" i="2"/>
  <c r="M36" i="1"/>
  <c r="I36" i="1"/>
  <c r="I35" i="2"/>
  <c r="I34" i="2"/>
  <c r="K34" i="2" s="1"/>
  <c r="L34" i="2" s="1"/>
  <c r="I33" i="2"/>
  <c r="K33" i="2" s="1"/>
  <c r="L33" i="2" s="1"/>
  <c r="I32" i="2"/>
  <c r="K32" i="2" s="1"/>
  <c r="K35" i="2"/>
  <c r="L35" i="2" s="1"/>
  <c r="H30" i="2"/>
  <c r="J30" i="2" s="1"/>
  <c r="E18" i="2"/>
  <c r="D4" i="2"/>
  <c r="D6" i="2"/>
  <c r="D7" i="2"/>
  <c r="D8" i="2"/>
  <c r="D9" i="2"/>
  <c r="D10" i="2"/>
  <c r="D11" i="2"/>
  <c r="D12" i="2"/>
  <c r="D13" i="2"/>
  <c r="D14" i="2"/>
  <c r="D15" i="2"/>
  <c r="D16" i="2"/>
  <c r="D17" i="2"/>
  <c r="G11" i="2"/>
  <c r="G12" i="2"/>
  <c r="G13" i="2"/>
  <c r="G14" i="2"/>
  <c r="G15" i="2"/>
  <c r="G16" i="2"/>
  <c r="G17" i="2"/>
  <c r="L32" i="2" l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K44" i="2"/>
  <c r="D18" i="2"/>
  <c r="I28" i="2"/>
  <c r="K28" i="2" s="1"/>
  <c r="H28" i="2"/>
  <c r="J28" i="2" s="1"/>
  <c r="I24" i="2"/>
  <c r="K24" i="2" s="1"/>
  <c r="H24" i="2"/>
  <c r="J24" i="2" s="1"/>
  <c r="I20" i="2"/>
  <c r="H20" i="2"/>
  <c r="I17" i="2"/>
  <c r="K17" i="2" s="1"/>
  <c r="H17" i="2"/>
  <c r="J17" i="2" s="1"/>
  <c r="I26" i="2"/>
  <c r="K26" i="2" s="1"/>
  <c r="H26" i="2"/>
  <c r="J26" i="2" s="1"/>
  <c r="I22" i="2"/>
  <c r="H22" i="2"/>
  <c r="I29" i="2"/>
  <c r="K29" i="2" s="1"/>
  <c r="H29" i="2"/>
  <c r="J29" i="2" s="1"/>
  <c r="I27" i="2"/>
  <c r="K27" i="2" s="1"/>
  <c r="H27" i="2"/>
  <c r="J27" i="2" s="1"/>
  <c r="I25" i="2"/>
  <c r="K25" i="2" s="1"/>
  <c r="H25" i="2"/>
  <c r="J25" i="2" s="1"/>
  <c r="I23" i="2"/>
  <c r="H23" i="2"/>
  <c r="I21" i="2"/>
  <c r="H21" i="2"/>
  <c r="I19" i="2"/>
  <c r="H19" i="2"/>
  <c r="I16" i="2"/>
  <c r="K16" i="2" s="1"/>
  <c r="H16" i="2"/>
  <c r="J16" i="2" s="1"/>
  <c r="D20" i="2"/>
  <c r="E20" i="2"/>
  <c r="D21" i="2"/>
  <c r="E21" i="2"/>
  <c r="D22" i="2"/>
  <c r="E22" i="2"/>
  <c r="D23" i="2"/>
  <c r="E23" i="2"/>
  <c r="E19" i="2"/>
  <c r="D19" i="2"/>
  <c r="G23" i="1"/>
  <c r="K23" i="1" s="1"/>
  <c r="G24" i="1"/>
  <c r="K24" i="1" s="1"/>
  <c r="G25" i="1"/>
  <c r="K25" i="1"/>
  <c r="G26" i="1"/>
  <c r="K26" i="1" s="1"/>
  <c r="G27" i="1"/>
  <c r="K27" i="1" s="1"/>
  <c r="G28" i="1"/>
  <c r="K28" i="1" s="1"/>
  <c r="G29" i="1"/>
  <c r="K29" i="1" s="1"/>
  <c r="G30" i="1"/>
  <c r="K30" i="1" s="1"/>
  <c r="G22" i="1"/>
  <c r="K22" i="1" s="1"/>
  <c r="H21" i="1"/>
  <c r="G21" i="1"/>
  <c r="K21" i="1" s="1"/>
  <c r="H19" i="1"/>
  <c r="G19" i="1"/>
  <c r="H23" i="1"/>
  <c r="I23" i="1" s="1"/>
  <c r="H24" i="1"/>
  <c r="I24" i="1" s="1"/>
  <c r="H25" i="1"/>
  <c r="H26" i="1"/>
  <c r="H27" i="1"/>
  <c r="I27" i="1" s="1"/>
  <c r="H28" i="1"/>
  <c r="I28" i="1" s="1"/>
  <c r="H29" i="1"/>
  <c r="H30" i="1"/>
  <c r="I30" i="1" s="1"/>
  <c r="H22" i="1"/>
  <c r="L22" i="1" s="1"/>
  <c r="I26" i="1" l="1"/>
  <c r="H31" i="2"/>
  <c r="I29" i="1"/>
  <c r="I25" i="1"/>
  <c r="I31" i="2"/>
  <c r="E31" i="2"/>
  <c r="D31" i="2"/>
  <c r="L21" i="1"/>
  <c r="H33" i="1"/>
  <c r="K23" i="2"/>
  <c r="J23" i="2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M22" i="1"/>
  <c r="I22" i="1"/>
  <c r="M21" i="1"/>
  <c r="I21" i="1"/>
  <c r="E3" i="2"/>
  <c r="D3" i="2"/>
  <c r="G5" i="1"/>
  <c r="H5" i="1"/>
  <c r="K5" i="1"/>
  <c r="L5" i="1"/>
  <c r="M5" i="1" s="1"/>
  <c r="G6" i="1"/>
  <c r="H6" i="1"/>
  <c r="I6" i="1" s="1"/>
  <c r="K6" i="1"/>
  <c r="G8" i="1"/>
  <c r="K8" i="1" s="1"/>
  <c r="H8" i="1"/>
  <c r="L8" i="1"/>
  <c r="G9" i="1"/>
  <c r="K9" i="1" s="1"/>
  <c r="H9" i="1"/>
  <c r="L9" i="1"/>
  <c r="G10" i="1"/>
  <c r="K10" i="1" s="1"/>
  <c r="H10" i="1"/>
  <c r="L10" i="1"/>
  <c r="G11" i="1"/>
  <c r="K11" i="1" s="1"/>
  <c r="H11" i="1"/>
  <c r="G12" i="1"/>
  <c r="K12" i="1" s="1"/>
  <c r="H12" i="1"/>
  <c r="L12" i="1"/>
  <c r="G13" i="1"/>
  <c r="H13" i="1"/>
  <c r="K13" i="1"/>
  <c r="G14" i="1"/>
  <c r="K14" i="1" s="1"/>
  <c r="H14" i="1"/>
  <c r="G15" i="1"/>
  <c r="K15" i="1" s="1"/>
  <c r="H15" i="1"/>
  <c r="L15" i="1" s="1"/>
  <c r="G16" i="1"/>
  <c r="K16" i="1" s="1"/>
  <c r="H16" i="1"/>
  <c r="I16" i="1" s="1"/>
  <c r="G17" i="1"/>
  <c r="K17" i="1" s="1"/>
  <c r="H17" i="1"/>
  <c r="L17" i="1" s="1"/>
  <c r="G18" i="1"/>
  <c r="K18" i="1" s="1"/>
  <c r="H18" i="1"/>
  <c r="I18" i="1" s="1"/>
  <c r="K19" i="1"/>
  <c r="I19" i="1"/>
  <c r="L19" i="1"/>
  <c r="H4" i="1"/>
  <c r="G4" i="1"/>
  <c r="B12" i="1"/>
  <c r="G10" i="2" s="1"/>
  <c r="B11" i="1"/>
  <c r="G9" i="2" s="1"/>
  <c r="B10" i="1"/>
  <c r="G8" i="2" s="1"/>
  <c r="B9" i="1"/>
  <c r="G7" i="2" s="1"/>
  <c r="B8" i="1"/>
  <c r="G6" i="2" s="1"/>
  <c r="B6" i="1"/>
  <c r="G4" i="2" s="1"/>
  <c r="B5" i="1"/>
  <c r="G3" i="2" s="1"/>
  <c r="B4" i="1"/>
  <c r="K21" i="2"/>
  <c r="I12" i="2"/>
  <c r="I13" i="2"/>
  <c r="I14" i="2"/>
  <c r="I15" i="2"/>
  <c r="K19" i="2"/>
  <c r="K20" i="2"/>
  <c r="J20" i="2"/>
  <c r="L33" i="1" l="1"/>
  <c r="I5" i="1"/>
  <c r="L18" i="1"/>
  <c r="M18" i="1" s="1"/>
  <c r="I17" i="1"/>
  <c r="L16" i="1"/>
  <c r="M16" i="1" s="1"/>
  <c r="M17" i="1"/>
  <c r="I12" i="1"/>
  <c r="I11" i="1"/>
  <c r="M10" i="1"/>
  <c r="I10" i="1"/>
  <c r="M9" i="1"/>
  <c r="I9" i="1"/>
  <c r="K14" i="2"/>
  <c r="K12" i="2"/>
  <c r="K22" i="2"/>
  <c r="K31" i="2" s="1"/>
  <c r="K15" i="2"/>
  <c r="K13" i="2"/>
  <c r="M8" i="1"/>
  <c r="I14" i="1"/>
  <c r="L11" i="1"/>
  <c r="I8" i="1"/>
  <c r="L6" i="1"/>
  <c r="M6" i="1" s="1"/>
  <c r="M12" i="1"/>
  <c r="M11" i="1"/>
  <c r="M15" i="1"/>
  <c r="I15" i="1"/>
  <c r="I13" i="1"/>
  <c r="M19" i="1"/>
  <c r="L14" i="1"/>
  <c r="M14" i="1" s="1"/>
  <c r="L13" i="1"/>
  <c r="M13" i="1" s="1"/>
  <c r="J22" i="2"/>
  <c r="J21" i="2"/>
  <c r="J19" i="2"/>
  <c r="H15" i="2"/>
  <c r="J15" i="2" s="1"/>
  <c r="H14" i="2"/>
  <c r="J14" i="2" s="1"/>
  <c r="H13" i="2"/>
  <c r="J13" i="2" s="1"/>
  <c r="H12" i="2"/>
  <c r="J12" i="2" s="1"/>
  <c r="L20" i="1" l="1"/>
  <c r="J31" i="2"/>
  <c r="K4" i="1"/>
  <c r="I4" i="2" l="1"/>
  <c r="K4" i="2" s="1"/>
  <c r="H4" i="2"/>
  <c r="J4" i="2" s="1"/>
  <c r="I8" i="2"/>
  <c r="K8" i="2" s="1"/>
  <c r="H8" i="2"/>
  <c r="J8" i="2" s="1"/>
  <c r="I6" i="2"/>
  <c r="K6" i="2" s="1"/>
  <c r="H6" i="2"/>
  <c r="H3" i="2"/>
  <c r="J3" i="2" s="1"/>
  <c r="I3" i="2"/>
  <c r="K3" i="2" s="1"/>
  <c r="I9" i="2"/>
  <c r="K9" i="2" s="1"/>
  <c r="H9" i="2"/>
  <c r="J9" i="2" s="1"/>
  <c r="I7" i="2"/>
  <c r="H7" i="2"/>
  <c r="J7" i="2" s="1"/>
  <c r="I11" i="2"/>
  <c r="K11" i="2" s="1"/>
  <c r="H11" i="2"/>
  <c r="J11" i="2" s="1"/>
  <c r="K7" i="2"/>
  <c r="I10" i="2"/>
  <c r="K10" i="2" s="1"/>
  <c r="H10" i="2"/>
  <c r="J10" i="2" s="1"/>
  <c r="J6" i="2"/>
  <c r="I4" i="1"/>
  <c r="L4" i="1"/>
  <c r="E4" i="1"/>
  <c r="F4" i="1" s="1"/>
  <c r="M4" i="1" l="1"/>
  <c r="L7" i="1"/>
  <c r="E5" i="1"/>
  <c r="J4" i="1"/>
  <c r="F5" i="1" l="1"/>
  <c r="J5" i="1" s="1"/>
  <c r="E6" i="1"/>
  <c r="F6" i="1" l="1"/>
  <c r="J6" i="1" s="1"/>
  <c r="E8" i="1"/>
  <c r="F8" i="1" l="1"/>
  <c r="J8" i="1" s="1"/>
  <c r="E9" i="1"/>
  <c r="F9" i="1" l="1"/>
  <c r="J9" i="1" s="1"/>
  <c r="E10" i="1"/>
  <c r="F10" i="1" l="1"/>
  <c r="J10" i="1" s="1"/>
  <c r="E11" i="1"/>
  <c r="F11" i="1" l="1"/>
  <c r="J11" i="1" s="1"/>
  <c r="E12" i="1"/>
  <c r="F12" i="1" l="1"/>
  <c r="J12" i="1" s="1"/>
  <c r="E13" i="1"/>
  <c r="F13" i="1" l="1"/>
  <c r="J13" i="1" s="1"/>
  <c r="E14" i="1"/>
  <c r="F14" i="1" l="1"/>
  <c r="J14" i="1" s="1"/>
  <c r="E15" i="1"/>
  <c r="F15" i="1" l="1"/>
  <c r="J15" i="1" s="1"/>
  <c r="E16" i="1"/>
  <c r="F16" i="1" l="1"/>
  <c r="J16" i="1" s="1"/>
  <c r="E17" i="1"/>
  <c r="F17" i="1" l="1"/>
  <c r="J17" i="1" s="1"/>
  <c r="E18" i="1"/>
  <c r="F18" i="1" l="1"/>
  <c r="J18" i="1" s="1"/>
  <c r="E19" i="1"/>
  <c r="F19" i="1" s="1"/>
  <c r="E21" i="1" l="1"/>
  <c r="E22" i="1" s="1"/>
  <c r="J19" i="1"/>
  <c r="E23" i="1" l="1"/>
  <c r="F22" i="1"/>
  <c r="J22" i="1" s="1"/>
  <c r="F21" i="1"/>
  <c r="J21" i="1" s="1"/>
  <c r="E24" i="1" l="1"/>
  <c r="F23" i="1"/>
  <c r="J23" i="1" s="1"/>
  <c r="E25" i="1" l="1"/>
  <c r="F24" i="1"/>
  <c r="J24" i="1" s="1"/>
  <c r="E26" i="1" l="1"/>
  <c r="F25" i="1"/>
  <c r="J25" i="1" s="1"/>
  <c r="E27" i="1" l="1"/>
  <c r="F26" i="1"/>
  <c r="J26" i="1" s="1"/>
  <c r="E28" i="1" l="1"/>
  <c r="F27" i="1"/>
  <c r="J27" i="1"/>
  <c r="E29" i="1" l="1"/>
  <c r="F28" i="1"/>
  <c r="J28" i="1" s="1"/>
  <c r="E30" i="1" l="1"/>
  <c r="E31" i="1" s="1"/>
  <c r="F29" i="1"/>
  <c r="J29" i="1" s="1"/>
  <c r="F31" i="1" l="1"/>
  <c r="J31" i="1" s="1"/>
  <c r="E32" i="1"/>
  <c r="F30" i="1"/>
  <c r="J30" i="1" s="1"/>
  <c r="F32" i="1" l="1"/>
  <c r="J32" i="1" s="1"/>
  <c r="E34" i="1"/>
  <c r="F34" i="1" l="1"/>
  <c r="J34" i="1" s="1"/>
  <c r="E35" i="1"/>
  <c r="F35" i="1" l="1"/>
  <c r="J35" i="1" s="1"/>
  <c r="E36" i="1"/>
  <c r="E37" i="1" l="1"/>
  <c r="F36" i="1"/>
  <c r="J36" i="1" s="1"/>
  <c r="E38" i="1" l="1"/>
  <c r="E39" i="1" s="1"/>
  <c r="F37" i="1"/>
  <c r="J37" i="1" s="1"/>
  <c r="F39" i="1" l="1"/>
  <c r="J39" i="1" s="1"/>
  <c r="E40" i="1"/>
  <c r="E41" i="1" s="1"/>
  <c r="F38" i="1"/>
  <c r="J38" i="1" s="1"/>
  <c r="F41" i="1" l="1"/>
  <c r="J41" i="1" s="1"/>
  <c r="E42" i="1"/>
  <c r="F40" i="1"/>
  <c r="J40" i="1" s="1"/>
  <c r="F42" i="1" l="1"/>
  <c r="J42" i="1" s="1"/>
  <c r="E43" i="1"/>
  <c r="F43" i="1" l="1"/>
  <c r="J43" i="1" s="1"/>
  <c r="E44" i="1"/>
  <c r="F44" i="1" l="1"/>
  <c r="J44" i="1" s="1"/>
  <c r="E45" i="1"/>
  <c r="E47" i="1" s="1"/>
  <c r="F47" i="1" l="1"/>
  <c r="J47" i="1" s="1"/>
  <c r="E48" i="1"/>
  <c r="F45" i="1"/>
  <c r="J45" i="1" s="1"/>
  <c r="F48" i="1" l="1"/>
  <c r="J48" i="1" s="1"/>
  <c r="E49" i="1"/>
  <c r="F49" i="1" l="1"/>
  <c r="J49" i="1" s="1"/>
  <c r="E50" i="1"/>
  <c r="F50" i="1" l="1"/>
  <c r="J50" i="1" s="1"/>
  <c r="E51" i="1"/>
  <c r="F51" i="1" l="1"/>
  <c r="J51" i="1" s="1"/>
  <c r="E52" i="1"/>
  <c r="E53" i="1" l="1"/>
  <c r="F52" i="1"/>
  <c r="J52" i="1" s="1"/>
  <c r="E54" i="1" l="1"/>
  <c r="F53" i="1"/>
  <c r="J53" i="1" s="1"/>
  <c r="E55" i="1" l="1"/>
  <c r="F55" i="1" s="1"/>
  <c r="J55" i="1" s="1"/>
  <c r="F54" i="1"/>
  <c r="J54" i="1" s="1"/>
</calcChain>
</file>

<file path=xl/sharedStrings.xml><?xml version="1.0" encoding="utf-8"?>
<sst xmlns="http://schemas.openxmlformats.org/spreadsheetml/2006/main" count="104" uniqueCount="58">
  <si>
    <t>Capital</t>
  </si>
  <si>
    <t>Interest</t>
  </si>
  <si>
    <t>Date</t>
  </si>
  <si>
    <t>Pension Share</t>
  </si>
  <si>
    <t>Balance</t>
  </si>
  <si>
    <t>Payment</t>
  </si>
  <si>
    <t>D &amp; K Share</t>
  </si>
  <si>
    <t>D&amp;K share</t>
  </si>
  <si>
    <t>Pens share</t>
  </si>
  <si>
    <t>mortgage</t>
  </si>
  <si>
    <t>Pens keep</t>
  </si>
  <si>
    <t>from DWB rent</t>
  </si>
  <si>
    <t>Date 2</t>
  </si>
  <si>
    <t>Date 1</t>
  </si>
  <si>
    <t>MORTGAGE</t>
  </si>
  <si>
    <t>D&amp;K keep</t>
  </si>
  <si>
    <t>Total</t>
  </si>
  <si>
    <t xml:space="preserve">Rent </t>
  </si>
  <si>
    <t>23.02.09</t>
  </si>
  <si>
    <t>02.03.09</t>
  </si>
  <si>
    <t>23.03.09</t>
  </si>
  <si>
    <t>02.04.09</t>
  </si>
  <si>
    <t>23.04.09</t>
  </si>
  <si>
    <t>23.05.09</t>
  </si>
  <si>
    <t>23.06.09</t>
  </si>
  <si>
    <t>23.07.09</t>
  </si>
  <si>
    <t>23.08.09</t>
  </si>
  <si>
    <t>23.09.09</t>
  </si>
  <si>
    <t>23.10.09</t>
  </si>
  <si>
    <t>23.11.09</t>
  </si>
  <si>
    <t>23.12.09</t>
  </si>
  <si>
    <t>23.01.10</t>
  </si>
  <si>
    <t>23.02.10</t>
  </si>
  <si>
    <t>23.03.10</t>
  </si>
  <si>
    <t>23.04.10</t>
  </si>
  <si>
    <t>23.05.10</t>
  </si>
  <si>
    <t>23.06.10</t>
  </si>
  <si>
    <t>23.07.10</t>
  </si>
  <si>
    <t>23.08.10</t>
  </si>
  <si>
    <t>23.09.10</t>
  </si>
  <si>
    <t>23.10.10</t>
  </si>
  <si>
    <t>23.11.10</t>
  </si>
  <si>
    <t>23.12.10</t>
  </si>
  <si>
    <t>23.01.11</t>
  </si>
  <si>
    <t>23.02.11</t>
  </si>
  <si>
    <t>23.03.11</t>
  </si>
  <si>
    <t>23.04.11</t>
  </si>
  <si>
    <t>23.05.11</t>
  </si>
  <si>
    <t>23.06.11</t>
  </si>
  <si>
    <t>23.07.11</t>
  </si>
  <si>
    <t>23.08.11</t>
  </si>
  <si>
    <t>23.09.11</t>
  </si>
  <si>
    <t>23.10.11</t>
  </si>
  <si>
    <t>23.11.11</t>
  </si>
  <si>
    <t>23.12.11</t>
  </si>
  <si>
    <t>23.01.12</t>
  </si>
  <si>
    <t>23.02.12</t>
  </si>
  <si>
    <t>23.03.12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</si>
</sst>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/>
    <xf numFmtId="2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2" fontId="0" fillId="0" borderId="0" xfId="0" applyNumberFormat="1" applyBorder="1"/>
    <xf numFmtId="14" fontId="0" fillId="0" borderId="0" xfId="0" applyNumberFormat="1"/>
    <xf numFmtId="2" fontId="0" fillId="0" borderId="0" xfId="0" applyNumberFormat="1"/>
    <xf numFmtId="2" fontId="0" fillId="0" borderId="2" xfId="0" applyNumberFormat="1" applyBorder="1"/>
    <xf numFmtId="2" fontId="0" fillId="0" borderId="2" xfId="0" applyNumberFormat="1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3" xfId="0" applyNumberFormat="1" applyBorder="1"/>
    <xf numFmtId="0" fontId="0" fillId="0" borderId="3" xfId="0" applyBorder="1"/>
    <xf numFmtId="0" fontId="0" fillId="0" borderId="3" xfId="0" applyBorder="1" applyAlignment="1">
      <alignment horizontal="center"/>
    </xf>
    <xf numFmtId="2" fontId="0" fillId="0" borderId="3" xfId="0" applyNumberFormat="1" applyBorder="1"/>
    <xf numFmtId="2" fontId="0" fillId="0" borderId="4" xfId="0" applyNumberFormat="1" applyBorder="1" applyAlignment="1">
      <alignment horizontal="center"/>
    </xf>
    <xf numFmtId="2" fontId="0" fillId="0" borderId="4" xfId="0" applyNumberFormat="1" applyBorder="1"/>
    <xf numFmtId="14" fontId="0" fillId="0" borderId="0" xfId="0" applyNumberFormat="1" applyBorder="1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/>
    <xf numFmtId="164" fontId="0" fillId="0" borderId="3" xfId="0" applyNumberFormat="1" applyBorder="1"/>
    <xf numFmtId="164" fontId="0" fillId="0" borderId="0" xfId="0" applyNumberFormat="1" applyBorder="1"/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4" fontId="2" fillId="0" borderId="0" xfId="0" applyNumberFormat="1" applyFont="1"/>
    <xf numFmtId="2" fontId="0" fillId="2" borderId="2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44" fontId="1" fillId="0" borderId="0" xfId="0" applyNumberFormat="1" applyFont="1"/>
    <xf numFmtId="44" fontId="0" fillId="0" borderId="0" xfId="0" applyNumberFormat="1"/>
    <xf numFmtId="44" fontId="0" fillId="0" borderId="3" xfId="0" applyNumberFormat="1" applyBorder="1"/>
    <xf numFmtId="44" fontId="0" fillId="0" borderId="0" xfId="0" applyNumberFormat="1" applyBorder="1"/>
    <xf numFmtId="44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zoomScaleNormal="100" workbookViewId="0">
      <pane xSplit="1" ySplit="2" topLeftCell="B33" activePane="bottomRight" state="frozen"/>
      <selection pane="topRight" activeCell="B1" sqref="B1"/>
      <selection pane="bottomLeft" activeCell="A3" sqref="A3"/>
      <selection pane="bottomRight" activeCell="D64" sqref="D64"/>
    </sheetView>
  </sheetViews>
  <sheetFormatPr defaultRowHeight="15" x14ac:dyDescent="0.25"/>
  <cols>
    <col min="1" max="1" width="11" style="2" customWidth="1"/>
    <col min="2" max="2" width="13.28515625" style="3" customWidth="1"/>
    <col min="3" max="3" width="8.42578125" style="3" customWidth="1"/>
    <col min="4" max="4" width="9" style="3" customWidth="1"/>
    <col min="5" max="5" width="10" style="6" customWidth="1"/>
    <col min="6" max="6" width="9.42578125" style="4" customWidth="1"/>
    <col min="7" max="7" width="9.42578125" style="1" customWidth="1"/>
    <col min="8" max="8" width="8.42578125" style="1" customWidth="1"/>
    <col min="9" max="9" width="8.42578125" style="8" customWidth="1"/>
    <col min="10" max="10" width="9.7109375" customWidth="1"/>
    <col min="11" max="11" width="9" customWidth="1"/>
    <col min="12" max="12" width="8.7109375" style="5" customWidth="1"/>
    <col min="13" max="13" width="8.140625" style="7" customWidth="1"/>
  </cols>
  <sheetData>
    <row r="1" spans="1:13" x14ac:dyDescent="0.25">
      <c r="B1" s="3" t="s">
        <v>14</v>
      </c>
      <c r="F1" s="41" t="s">
        <v>3</v>
      </c>
      <c r="G1" s="42"/>
      <c r="H1" s="42"/>
      <c r="J1" s="41" t="s">
        <v>6</v>
      </c>
      <c r="K1" s="42"/>
      <c r="L1" s="42"/>
      <c r="M1" s="43"/>
    </row>
    <row r="2" spans="1:13" x14ac:dyDescent="0.25">
      <c r="A2" s="2" t="s">
        <v>2</v>
      </c>
      <c r="B2" s="3" t="s">
        <v>5</v>
      </c>
      <c r="C2" s="3" t="s">
        <v>0</v>
      </c>
      <c r="D2" s="3" t="s">
        <v>1</v>
      </c>
      <c r="E2" s="6" t="s">
        <v>4</v>
      </c>
      <c r="F2" s="4" t="s">
        <v>4</v>
      </c>
      <c r="G2" s="4" t="s">
        <v>0</v>
      </c>
      <c r="H2" s="4" t="s">
        <v>1</v>
      </c>
      <c r="I2" s="6" t="s">
        <v>16</v>
      </c>
      <c r="J2" s="4" t="s">
        <v>4</v>
      </c>
      <c r="K2" s="4" t="s">
        <v>0</v>
      </c>
      <c r="L2" s="4" t="s">
        <v>1</v>
      </c>
      <c r="M2" s="7" t="s">
        <v>16</v>
      </c>
    </row>
    <row r="3" spans="1:13" x14ac:dyDescent="0.25">
      <c r="E3" s="3">
        <v>618699.18000000005</v>
      </c>
      <c r="G3" s="4"/>
      <c r="H3" s="4"/>
      <c r="I3" s="6"/>
      <c r="J3" s="4"/>
      <c r="K3" s="5"/>
    </row>
    <row r="4" spans="1:13" x14ac:dyDescent="0.25">
      <c r="A4" s="2">
        <v>39845</v>
      </c>
      <c r="B4" s="3">
        <f t="shared" ref="B4:B13" si="0">SUM(C4:D4)</f>
        <v>4227.45</v>
      </c>
      <c r="C4" s="3">
        <v>1926.55</v>
      </c>
      <c r="D4" s="3">
        <v>2300.9</v>
      </c>
      <c r="E4" s="6">
        <f>E3-C4</f>
        <v>616772.63</v>
      </c>
      <c r="F4" s="4">
        <f>E4*0.2438</f>
        <v>150369.16719400001</v>
      </c>
      <c r="G4" s="4">
        <f>C4*0.2438</f>
        <v>469.69288999999998</v>
      </c>
      <c r="H4" s="4">
        <f>D4*0.2438</f>
        <v>560.95942000000002</v>
      </c>
      <c r="I4" s="6">
        <f>SUM(G4:H4)</f>
        <v>1030.6523099999999</v>
      </c>
      <c r="J4" s="9">
        <f>E4-F4</f>
        <v>466403.46280600003</v>
      </c>
      <c r="K4" s="3">
        <f>C4-G4</f>
        <v>1456.8571099999999</v>
      </c>
      <c r="L4" s="4">
        <f>D4-H4</f>
        <v>1739.94058</v>
      </c>
      <c r="M4" s="12">
        <f>SUM(K4:L4)</f>
        <v>3196.7976899999999</v>
      </c>
    </row>
    <row r="5" spans="1:13" x14ac:dyDescent="0.25">
      <c r="A5" s="2">
        <v>39873</v>
      </c>
      <c r="B5" s="3">
        <f t="shared" si="0"/>
        <v>3762.4399999999996</v>
      </c>
      <c r="C5" s="3">
        <v>1939.07</v>
      </c>
      <c r="D5" s="3">
        <v>1823.37</v>
      </c>
      <c r="E5" s="13">
        <f>E4-C5</f>
        <v>614833.56000000006</v>
      </c>
      <c r="F5" s="4">
        <f t="shared" ref="F5:F18" si="1">E5*0.2438</f>
        <v>149896.421928</v>
      </c>
      <c r="G5" s="4">
        <f t="shared" ref="G5:G18" si="2">C5*0.2438</f>
        <v>472.74526599999996</v>
      </c>
      <c r="H5" s="4">
        <f t="shared" ref="H5:H18" si="3">D5*0.2438</f>
        <v>444.53760599999993</v>
      </c>
      <c r="I5" s="6">
        <f t="shared" ref="I5:I19" si="4">SUM(G5:H5)</f>
        <v>917.28287199999988</v>
      </c>
      <c r="J5" s="9">
        <f t="shared" ref="J5:J19" si="5">E5-F5</f>
        <v>464937.13807200006</v>
      </c>
      <c r="K5" s="3">
        <f t="shared" ref="K5:K19" si="6">C5-G5</f>
        <v>1466.324734</v>
      </c>
      <c r="L5" s="4">
        <f t="shared" ref="L5:L19" si="7">D5-H5</f>
        <v>1378.832394</v>
      </c>
      <c r="M5" s="12">
        <f t="shared" ref="M5:M19" si="8">SUM(K5:L5)</f>
        <v>2845.1571279999998</v>
      </c>
    </row>
    <row r="6" spans="1:13" x14ac:dyDescent="0.25">
      <c r="A6" s="14">
        <v>39904</v>
      </c>
      <c r="B6" s="15">
        <f t="shared" si="0"/>
        <v>3801.23</v>
      </c>
      <c r="C6" s="15">
        <v>1951.68</v>
      </c>
      <c r="D6" s="15">
        <v>1849.55</v>
      </c>
      <c r="E6" s="21">
        <f t="shared" ref="E6:E12" si="9">E5-C6</f>
        <v>612881.88</v>
      </c>
      <c r="F6" s="15">
        <f t="shared" si="1"/>
        <v>149420.60234399998</v>
      </c>
      <c r="G6" s="15">
        <f t="shared" si="2"/>
        <v>475.81958400000002</v>
      </c>
      <c r="H6" s="15">
        <f t="shared" si="3"/>
        <v>450.92028999999997</v>
      </c>
      <c r="I6" s="21">
        <f t="shared" si="4"/>
        <v>926.73987399999999</v>
      </c>
      <c r="J6" s="20">
        <f t="shared" si="5"/>
        <v>463461.27765599999</v>
      </c>
      <c r="K6" s="15">
        <f t="shared" si="6"/>
        <v>1475.860416</v>
      </c>
      <c r="L6" s="15">
        <f t="shared" si="7"/>
        <v>1398.6297099999999</v>
      </c>
      <c r="M6" s="22">
        <f t="shared" si="8"/>
        <v>2874.4901259999997</v>
      </c>
    </row>
    <row r="7" spans="1:13" x14ac:dyDescent="0.25">
      <c r="A7" s="24"/>
      <c r="B7" s="4"/>
      <c r="C7" s="4"/>
      <c r="D7" s="4"/>
      <c r="G7" s="4"/>
      <c r="H7" s="4"/>
      <c r="I7" s="6"/>
      <c r="J7" s="9"/>
      <c r="K7" s="4"/>
      <c r="L7" s="4">
        <f>SUM(L4:L6)</f>
        <v>4517.4026839999997</v>
      </c>
      <c r="M7" s="12"/>
    </row>
    <row r="8" spans="1:13" x14ac:dyDescent="0.25">
      <c r="A8" s="2">
        <v>39934</v>
      </c>
      <c r="B8" s="3">
        <f t="shared" si="0"/>
        <v>3614.7299999999996</v>
      </c>
      <c r="C8" s="3">
        <v>1964.36</v>
      </c>
      <c r="D8" s="3">
        <v>1650.37</v>
      </c>
      <c r="E8" s="6">
        <f>E6-C8</f>
        <v>610917.52</v>
      </c>
      <c r="F8" s="4">
        <f t="shared" si="1"/>
        <v>148941.691376</v>
      </c>
      <c r="G8" s="4">
        <f t="shared" si="2"/>
        <v>478.91096799999997</v>
      </c>
      <c r="H8" s="4">
        <f t="shared" si="3"/>
        <v>402.36020599999995</v>
      </c>
      <c r="I8" s="6">
        <f t="shared" si="4"/>
        <v>881.27117399999997</v>
      </c>
      <c r="J8" s="9">
        <f t="shared" si="5"/>
        <v>461975.82862400002</v>
      </c>
      <c r="K8" s="3">
        <f t="shared" si="6"/>
        <v>1485.449032</v>
      </c>
      <c r="L8" s="4">
        <f t="shared" si="7"/>
        <v>1248.0097940000001</v>
      </c>
      <c r="M8" s="12">
        <f t="shared" si="8"/>
        <v>2733.458826</v>
      </c>
    </row>
    <row r="9" spans="1:13" x14ac:dyDescent="0.25">
      <c r="A9" s="2">
        <v>39965</v>
      </c>
      <c r="B9" s="3">
        <f t="shared" si="0"/>
        <v>3588.84</v>
      </c>
      <c r="C9" s="3">
        <v>1977.13</v>
      </c>
      <c r="D9" s="3">
        <v>1611.71</v>
      </c>
      <c r="E9" s="6">
        <f t="shared" si="9"/>
        <v>608940.39</v>
      </c>
      <c r="F9" s="4">
        <f t="shared" si="1"/>
        <v>148459.667082</v>
      </c>
      <c r="G9" s="4">
        <f t="shared" si="2"/>
        <v>482.024294</v>
      </c>
      <c r="H9" s="4">
        <f t="shared" si="3"/>
        <v>392.93489799999998</v>
      </c>
      <c r="I9" s="6">
        <f t="shared" si="4"/>
        <v>874.95919200000003</v>
      </c>
      <c r="J9" s="9">
        <f t="shared" si="5"/>
        <v>460480.72291800001</v>
      </c>
      <c r="K9" s="3">
        <f t="shared" si="6"/>
        <v>1495.1057060000001</v>
      </c>
      <c r="L9" s="4">
        <f t="shared" si="7"/>
        <v>1218.7751020000001</v>
      </c>
      <c r="M9" s="12">
        <f t="shared" si="8"/>
        <v>2713.8808079999999</v>
      </c>
    </row>
    <row r="10" spans="1:13" x14ac:dyDescent="0.25">
      <c r="A10" s="2">
        <v>39995</v>
      </c>
      <c r="B10" s="3">
        <f t="shared" si="0"/>
        <v>3459.26</v>
      </c>
      <c r="C10" s="3">
        <v>1989.98</v>
      </c>
      <c r="D10" s="3">
        <v>1469.28</v>
      </c>
      <c r="E10" s="6">
        <f t="shared" si="9"/>
        <v>606950.41</v>
      </c>
      <c r="F10" s="4">
        <f t="shared" si="1"/>
        <v>147974.50995800001</v>
      </c>
      <c r="G10" s="4">
        <f t="shared" si="2"/>
        <v>485.15712400000001</v>
      </c>
      <c r="H10" s="4">
        <f t="shared" si="3"/>
        <v>358.210464</v>
      </c>
      <c r="I10" s="6">
        <f t="shared" si="4"/>
        <v>843.36758800000007</v>
      </c>
      <c r="J10" s="9">
        <f t="shared" si="5"/>
        <v>458975.90004199999</v>
      </c>
      <c r="K10" s="3">
        <f t="shared" si="6"/>
        <v>1504.822876</v>
      </c>
      <c r="L10" s="4">
        <f t="shared" si="7"/>
        <v>1111.069536</v>
      </c>
      <c r="M10" s="12">
        <f t="shared" si="8"/>
        <v>2615.8924120000001</v>
      </c>
    </row>
    <row r="11" spans="1:13" x14ac:dyDescent="0.25">
      <c r="A11" s="2">
        <v>40026</v>
      </c>
      <c r="B11" s="3">
        <f t="shared" si="0"/>
        <v>3602.19</v>
      </c>
      <c r="C11" s="3">
        <v>2002.92</v>
      </c>
      <c r="D11" s="3">
        <v>1599.27</v>
      </c>
      <c r="E11" s="6">
        <f t="shared" si="9"/>
        <v>604947.49</v>
      </c>
      <c r="F11" s="4">
        <f t="shared" si="1"/>
        <v>147486.19806199998</v>
      </c>
      <c r="G11" s="4">
        <f t="shared" si="2"/>
        <v>488.31189599999999</v>
      </c>
      <c r="H11" s="4">
        <f t="shared" si="3"/>
        <v>389.90202599999998</v>
      </c>
      <c r="I11" s="6">
        <f t="shared" si="4"/>
        <v>878.21392199999991</v>
      </c>
      <c r="J11" s="9">
        <f t="shared" si="5"/>
        <v>457461.29193800001</v>
      </c>
      <c r="K11" s="3">
        <f t="shared" si="6"/>
        <v>1514.6081040000001</v>
      </c>
      <c r="L11" s="4">
        <f t="shared" si="7"/>
        <v>1209.367974</v>
      </c>
      <c r="M11" s="12">
        <f t="shared" si="8"/>
        <v>2723.9760780000001</v>
      </c>
    </row>
    <row r="12" spans="1:13" x14ac:dyDescent="0.25">
      <c r="A12" s="2">
        <v>40057</v>
      </c>
      <c r="B12" s="3">
        <f t="shared" si="0"/>
        <v>3384.57</v>
      </c>
      <c r="C12" s="3">
        <v>2015.94</v>
      </c>
      <c r="D12" s="3">
        <v>1368.63</v>
      </c>
      <c r="E12" s="6">
        <f t="shared" si="9"/>
        <v>602931.55000000005</v>
      </c>
      <c r="F12" s="4">
        <f t="shared" si="1"/>
        <v>146994.71189000001</v>
      </c>
      <c r="G12" s="4">
        <f t="shared" si="2"/>
        <v>491.48617200000001</v>
      </c>
      <c r="H12" s="4">
        <f t="shared" si="3"/>
        <v>333.67199399999998</v>
      </c>
      <c r="I12" s="6">
        <f t="shared" si="4"/>
        <v>825.15816599999994</v>
      </c>
      <c r="J12" s="9">
        <f t="shared" si="5"/>
        <v>455936.83811000001</v>
      </c>
      <c r="K12" s="3">
        <f t="shared" si="6"/>
        <v>1524.4538280000002</v>
      </c>
      <c r="L12" s="4">
        <f t="shared" si="7"/>
        <v>1034.9580060000001</v>
      </c>
      <c r="M12" s="12">
        <f t="shared" si="8"/>
        <v>2559.4118340000005</v>
      </c>
    </row>
    <row r="13" spans="1:13" x14ac:dyDescent="0.25">
      <c r="A13" s="2">
        <v>40087</v>
      </c>
      <c r="B13" s="3">
        <f t="shared" si="0"/>
        <v>3414.13</v>
      </c>
      <c r="C13" s="3">
        <v>2029.04</v>
      </c>
      <c r="D13" s="3">
        <v>1385.09</v>
      </c>
      <c r="E13" s="6">
        <f t="shared" ref="E13:E18" si="10">E12-C13</f>
        <v>600902.51</v>
      </c>
      <c r="F13" s="4">
        <f t="shared" si="1"/>
        <v>146500.031938</v>
      </c>
      <c r="G13" s="4">
        <f t="shared" si="2"/>
        <v>494.67995199999996</v>
      </c>
      <c r="H13" s="4">
        <f t="shared" si="3"/>
        <v>337.68494199999998</v>
      </c>
      <c r="I13" s="6">
        <f t="shared" si="4"/>
        <v>832.36489399999994</v>
      </c>
      <c r="J13" s="9">
        <f t="shared" si="5"/>
        <v>454402.47806200001</v>
      </c>
      <c r="K13" s="3">
        <f t="shared" si="6"/>
        <v>1534.360048</v>
      </c>
      <c r="L13" s="4">
        <f t="shared" si="7"/>
        <v>1047.4050579999998</v>
      </c>
      <c r="M13" s="12">
        <f t="shared" si="8"/>
        <v>2581.7651059999998</v>
      </c>
    </row>
    <row r="14" spans="1:13" x14ac:dyDescent="0.25">
      <c r="A14" s="2">
        <v>40118</v>
      </c>
      <c r="B14" s="3">
        <v>3499.53</v>
      </c>
      <c r="C14" s="3">
        <v>2042.22</v>
      </c>
      <c r="D14" s="3">
        <v>1457.31</v>
      </c>
      <c r="E14" s="6">
        <f t="shared" si="10"/>
        <v>598860.29</v>
      </c>
      <c r="F14" s="4">
        <f t="shared" si="1"/>
        <v>146002.138702</v>
      </c>
      <c r="G14" s="4">
        <f t="shared" si="2"/>
        <v>497.893236</v>
      </c>
      <c r="H14" s="4">
        <f t="shared" si="3"/>
        <v>355.29217799999998</v>
      </c>
      <c r="I14" s="6">
        <f t="shared" si="4"/>
        <v>853.18541400000004</v>
      </c>
      <c r="J14" s="9">
        <f t="shared" si="5"/>
        <v>452858.15129800001</v>
      </c>
      <c r="K14" s="3">
        <f t="shared" si="6"/>
        <v>1544.3267639999999</v>
      </c>
      <c r="L14" s="4">
        <f t="shared" si="7"/>
        <v>1102.017822</v>
      </c>
      <c r="M14" s="12">
        <f t="shared" si="8"/>
        <v>2646.3445860000002</v>
      </c>
    </row>
    <row r="15" spans="1:13" x14ac:dyDescent="0.25">
      <c r="A15" s="2">
        <v>40148</v>
      </c>
      <c r="B15" s="3">
        <v>3377.36</v>
      </c>
      <c r="C15" s="3">
        <v>2055.5100000000002</v>
      </c>
      <c r="D15" s="3">
        <v>1321.85</v>
      </c>
      <c r="E15" s="6">
        <f t="shared" si="10"/>
        <v>596804.78</v>
      </c>
      <c r="F15" s="4">
        <f t="shared" si="1"/>
        <v>145501.00536400001</v>
      </c>
      <c r="G15" s="4">
        <f t="shared" si="2"/>
        <v>501.13333800000004</v>
      </c>
      <c r="H15" s="4">
        <f t="shared" si="3"/>
        <v>322.26702999999998</v>
      </c>
      <c r="I15" s="6">
        <f t="shared" si="4"/>
        <v>823.40036800000007</v>
      </c>
      <c r="J15" s="9">
        <f t="shared" si="5"/>
        <v>451303.77463600005</v>
      </c>
      <c r="K15" s="3">
        <f t="shared" si="6"/>
        <v>1554.3766620000001</v>
      </c>
      <c r="L15" s="4">
        <f t="shared" si="7"/>
        <v>999.58296999999993</v>
      </c>
      <c r="M15" s="12">
        <f t="shared" si="8"/>
        <v>2553.9596320000001</v>
      </c>
    </row>
    <row r="16" spans="1:13" x14ac:dyDescent="0.25">
      <c r="A16" s="2">
        <v>40179</v>
      </c>
      <c r="B16" s="3">
        <v>3613.99</v>
      </c>
      <c r="C16" s="3">
        <v>2068.86</v>
      </c>
      <c r="D16" s="3">
        <v>1545.13</v>
      </c>
      <c r="E16" s="6">
        <f t="shared" si="10"/>
        <v>594735.92000000004</v>
      </c>
      <c r="F16" s="4">
        <f t="shared" si="1"/>
        <v>144996.61729600001</v>
      </c>
      <c r="G16" s="4">
        <f t="shared" si="2"/>
        <v>504.38806800000003</v>
      </c>
      <c r="H16" s="4">
        <f t="shared" si="3"/>
        <v>376.70269400000001</v>
      </c>
      <c r="I16" s="6">
        <f t="shared" si="4"/>
        <v>881.09076200000004</v>
      </c>
      <c r="J16" s="9">
        <f t="shared" si="5"/>
        <v>449739.30270400003</v>
      </c>
      <c r="K16" s="3">
        <f t="shared" si="6"/>
        <v>1564.4719320000002</v>
      </c>
      <c r="L16" s="4">
        <f t="shared" si="7"/>
        <v>1168.427306</v>
      </c>
      <c r="M16" s="12">
        <f t="shared" si="8"/>
        <v>2732.899238</v>
      </c>
    </row>
    <row r="17" spans="1:13" x14ac:dyDescent="0.25">
      <c r="A17" s="2">
        <v>40210</v>
      </c>
      <c r="B17" s="3">
        <v>3351.22</v>
      </c>
      <c r="C17" s="3">
        <v>2082.31</v>
      </c>
      <c r="D17" s="3">
        <v>1268.9100000000001</v>
      </c>
      <c r="E17" s="6">
        <f t="shared" si="10"/>
        <v>592653.61</v>
      </c>
      <c r="F17" s="4">
        <f t="shared" si="1"/>
        <v>144488.95011799998</v>
      </c>
      <c r="G17" s="4">
        <f t="shared" si="2"/>
        <v>507.66717799999998</v>
      </c>
      <c r="H17" s="4">
        <f t="shared" si="3"/>
        <v>309.36025799999999</v>
      </c>
      <c r="I17" s="6">
        <f t="shared" si="4"/>
        <v>817.02743599999997</v>
      </c>
      <c r="J17" s="9">
        <f t="shared" si="5"/>
        <v>448164.65988200001</v>
      </c>
      <c r="K17" s="3">
        <f t="shared" si="6"/>
        <v>1574.642822</v>
      </c>
      <c r="L17" s="4">
        <f t="shared" si="7"/>
        <v>959.54974200000015</v>
      </c>
      <c r="M17" s="12">
        <f t="shared" si="8"/>
        <v>2534.1925639999999</v>
      </c>
    </row>
    <row r="18" spans="1:13" x14ac:dyDescent="0.25">
      <c r="A18" s="2">
        <v>40238</v>
      </c>
      <c r="B18" s="3">
        <v>3361.74</v>
      </c>
      <c r="C18" s="3">
        <v>2095.85</v>
      </c>
      <c r="D18" s="3">
        <v>1265.8900000000001</v>
      </c>
      <c r="E18" s="6">
        <f t="shared" si="10"/>
        <v>590557.76</v>
      </c>
      <c r="F18" s="4">
        <f t="shared" si="1"/>
        <v>143977.98188800001</v>
      </c>
      <c r="G18" s="4">
        <f t="shared" si="2"/>
        <v>510.96822999999995</v>
      </c>
      <c r="H18" s="4">
        <f t="shared" si="3"/>
        <v>308.62398200000001</v>
      </c>
      <c r="I18" s="6">
        <f t="shared" si="4"/>
        <v>819.59221200000002</v>
      </c>
      <c r="J18" s="9">
        <f t="shared" si="5"/>
        <v>446579.77811199997</v>
      </c>
      <c r="K18" s="3">
        <f t="shared" si="6"/>
        <v>1584.88177</v>
      </c>
      <c r="L18" s="4">
        <f t="shared" si="7"/>
        <v>957.26601800000003</v>
      </c>
      <c r="M18" s="12">
        <f t="shared" si="8"/>
        <v>2542.1477880000002</v>
      </c>
    </row>
    <row r="19" spans="1:13" x14ac:dyDescent="0.25">
      <c r="A19" s="14">
        <v>40274</v>
      </c>
      <c r="B19" s="15">
        <v>5221.78</v>
      </c>
      <c r="C19" s="15">
        <v>2279.83</v>
      </c>
      <c r="D19" s="15">
        <v>2941.95</v>
      </c>
      <c r="E19" s="21">
        <f>E18-C19</f>
        <v>588277.93000000005</v>
      </c>
      <c r="F19" s="15">
        <f>E19*0.3918</f>
        <v>230487.29297400001</v>
      </c>
      <c r="G19" s="15">
        <f t="shared" ref="G19:H22" si="11">C19*0.3918</f>
        <v>893.23739399999988</v>
      </c>
      <c r="H19" s="15">
        <f t="shared" si="11"/>
        <v>1152.6560099999999</v>
      </c>
      <c r="I19" s="21">
        <f t="shared" si="4"/>
        <v>2045.8934039999999</v>
      </c>
      <c r="J19" s="20">
        <f t="shared" si="5"/>
        <v>357790.63702600007</v>
      </c>
      <c r="K19" s="15">
        <f t="shared" si="6"/>
        <v>1386.5926060000002</v>
      </c>
      <c r="L19" s="15">
        <f t="shared" si="7"/>
        <v>1789.2939899999999</v>
      </c>
      <c r="M19" s="22">
        <f t="shared" si="8"/>
        <v>3175.8865960000003</v>
      </c>
    </row>
    <row r="20" spans="1:13" x14ac:dyDescent="0.25">
      <c r="A20" s="24"/>
      <c r="B20" s="4"/>
      <c r="C20" s="4"/>
      <c r="D20" s="4"/>
      <c r="G20" s="4"/>
      <c r="H20" s="4"/>
      <c r="I20" s="6"/>
      <c r="J20" s="9"/>
      <c r="K20" s="4"/>
      <c r="L20" s="4">
        <f>SUM(L8:L19)</f>
        <v>13845.723318</v>
      </c>
      <c r="M20" s="12"/>
    </row>
    <row r="21" spans="1:13" x14ac:dyDescent="0.25">
      <c r="A21" s="2">
        <v>40302</v>
      </c>
      <c r="B21" s="3">
        <v>5221.7700000000004</v>
      </c>
      <c r="C21" s="3">
        <v>2735.21</v>
      </c>
      <c r="D21" s="3">
        <f>B21-C21</f>
        <v>2486.5600000000004</v>
      </c>
      <c r="E21" s="6">
        <f>E19-C21</f>
        <v>585542.72000000009</v>
      </c>
      <c r="F21" s="4">
        <f>E21*0.3918</f>
        <v>229415.63769600002</v>
      </c>
      <c r="G21" s="4">
        <f t="shared" si="11"/>
        <v>1071.655278</v>
      </c>
      <c r="H21" s="4">
        <f t="shared" si="11"/>
        <v>974.23420800000008</v>
      </c>
      <c r="I21" s="6">
        <f>SUM(G21:H21)</f>
        <v>2045.889486</v>
      </c>
      <c r="J21" s="9">
        <f>E21-F21</f>
        <v>356127.08230400004</v>
      </c>
      <c r="K21" s="3">
        <f>C21-G21</f>
        <v>1663.5547220000001</v>
      </c>
      <c r="L21" s="4">
        <f>D21-H21</f>
        <v>1512.3257920000003</v>
      </c>
      <c r="M21" s="12">
        <f>SUM(K21:L21)</f>
        <v>3175.8805140000004</v>
      </c>
    </row>
    <row r="22" spans="1:13" x14ac:dyDescent="0.25">
      <c r="A22" s="2">
        <v>40333</v>
      </c>
      <c r="B22" s="3">
        <v>5221.78</v>
      </c>
      <c r="C22" s="3">
        <v>2481.6</v>
      </c>
      <c r="D22" s="3">
        <f t="shared" ref="D22:D55" si="12">B22-C22</f>
        <v>2740.18</v>
      </c>
      <c r="E22" s="6">
        <f t="shared" ref="E22:E31" si="13">E21-C22</f>
        <v>583061.12000000011</v>
      </c>
      <c r="F22" s="4">
        <f>E22*0.3918</f>
        <v>228443.34681600003</v>
      </c>
      <c r="G22" s="4">
        <f t="shared" si="11"/>
        <v>972.2908799999999</v>
      </c>
      <c r="H22" s="4">
        <f t="shared" si="11"/>
        <v>1073.6025239999999</v>
      </c>
      <c r="I22" s="6">
        <f>SUM(G22:H22)</f>
        <v>2045.8934039999999</v>
      </c>
      <c r="J22" s="9">
        <f>E22-F22</f>
        <v>354617.77318400005</v>
      </c>
      <c r="K22" s="3">
        <f>C22-G22</f>
        <v>1509.3091199999999</v>
      </c>
      <c r="L22" s="4">
        <f>D22-H22</f>
        <v>1666.5774759999999</v>
      </c>
      <c r="M22" s="12">
        <f>SUM(K22:L22)</f>
        <v>3175.8865959999998</v>
      </c>
    </row>
    <row r="23" spans="1:13" x14ac:dyDescent="0.25">
      <c r="A23" s="2">
        <v>40364</v>
      </c>
      <c r="B23" s="3">
        <v>5221.78</v>
      </c>
      <c r="C23" s="3">
        <v>2493.21</v>
      </c>
      <c r="D23" s="3">
        <f t="shared" si="12"/>
        <v>2728.5699999999997</v>
      </c>
      <c r="E23" s="6">
        <f t="shared" si="13"/>
        <v>580567.91000000015</v>
      </c>
      <c r="F23" s="4">
        <f t="shared" ref="F23:F31" si="14">E23*0.3918</f>
        <v>227466.50713800004</v>
      </c>
      <c r="G23" s="4">
        <f t="shared" ref="G23:G31" si="15">C23*0.3918</f>
        <v>976.83967799999994</v>
      </c>
      <c r="H23" s="4">
        <f t="shared" ref="H23:H31" si="16">D23*0.3918</f>
        <v>1069.0537259999999</v>
      </c>
      <c r="I23" s="6">
        <f t="shared" ref="I23:I31" si="17">SUM(G23:H23)</f>
        <v>2045.8934039999999</v>
      </c>
      <c r="J23" s="9">
        <f t="shared" ref="J23:J31" si="18">E23-F23</f>
        <v>353101.4028620001</v>
      </c>
      <c r="K23" s="3">
        <f t="shared" ref="K23:K31" si="19">C23-G23</f>
        <v>1516.3703220000002</v>
      </c>
      <c r="L23" s="4">
        <f t="shared" ref="L23:L31" si="20">D23-H23</f>
        <v>1659.5162739999998</v>
      </c>
      <c r="M23" s="12">
        <f t="shared" ref="M23:M31" si="21">SUM(K23:L23)</f>
        <v>3175.8865960000003</v>
      </c>
    </row>
    <row r="24" spans="1:13" x14ac:dyDescent="0.25">
      <c r="A24" s="2">
        <v>40394</v>
      </c>
      <c r="B24" s="3">
        <v>5221.78</v>
      </c>
      <c r="C24" s="3">
        <v>2592.52</v>
      </c>
      <c r="D24" s="3">
        <f t="shared" si="12"/>
        <v>2629.2599999999998</v>
      </c>
      <c r="E24" s="6">
        <f t="shared" si="13"/>
        <v>577975.39000000013</v>
      </c>
      <c r="F24" s="4">
        <f t="shared" si="14"/>
        <v>226450.75780200004</v>
      </c>
      <c r="G24" s="4">
        <f t="shared" si="15"/>
        <v>1015.749336</v>
      </c>
      <c r="H24" s="4">
        <f t="shared" si="16"/>
        <v>1030.1440679999998</v>
      </c>
      <c r="I24" s="6">
        <f t="shared" si="17"/>
        <v>2045.8934039999999</v>
      </c>
      <c r="J24" s="9">
        <f t="shared" si="18"/>
        <v>351524.63219800009</v>
      </c>
      <c r="K24" s="3">
        <f t="shared" si="19"/>
        <v>1576.7706640000001</v>
      </c>
      <c r="L24" s="4">
        <f t="shared" si="20"/>
        <v>1599.1159319999999</v>
      </c>
      <c r="M24" s="12">
        <f t="shared" si="21"/>
        <v>3175.8865960000003</v>
      </c>
    </row>
    <row r="25" spans="1:13" x14ac:dyDescent="0.25">
      <c r="A25" s="2">
        <v>40427</v>
      </c>
      <c r="B25" s="3">
        <v>5221.78</v>
      </c>
      <c r="C25" s="3">
        <v>2342.5100000000002</v>
      </c>
      <c r="D25" s="3">
        <f t="shared" si="12"/>
        <v>2879.2699999999995</v>
      </c>
      <c r="E25" s="6">
        <f t="shared" si="13"/>
        <v>575632.88000000012</v>
      </c>
      <c r="F25" s="4">
        <f t="shared" si="14"/>
        <v>225532.96238400004</v>
      </c>
      <c r="G25" s="4">
        <f t="shared" si="15"/>
        <v>917.79541800000004</v>
      </c>
      <c r="H25" s="4">
        <f t="shared" si="16"/>
        <v>1128.0979859999998</v>
      </c>
      <c r="I25" s="6">
        <f t="shared" si="17"/>
        <v>2045.8934039999999</v>
      </c>
      <c r="J25" s="9">
        <f t="shared" si="18"/>
        <v>350099.91761600005</v>
      </c>
      <c r="K25" s="3">
        <f t="shared" si="19"/>
        <v>1424.7145820000001</v>
      </c>
      <c r="L25" s="4">
        <f t="shared" si="20"/>
        <v>1751.1720139999998</v>
      </c>
      <c r="M25" s="12">
        <f t="shared" si="21"/>
        <v>3175.8865959999998</v>
      </c>
    </row>
    <row r="26" spans="1:13" x14ac:dyDescent="0.25">
      <c r="A26" s="2">
        <v>40455</v>
      </c>
      <c r="B26" s="3">
        <v>5221.7700000000004</v>
      </c>
      <c r="C26" s="3">
        <v>2788.66</v>
      </c>
      <c r="D26" s="3">
        <f t="shared" si="12"/>
        <v>2433.1100000000006</v>
      </c>
      <c r="E26" s="6">
        <f t="shared" si="13"/>
        <v>572844.22000000009</v>
      </c>
      <c r="F26" s="4">
        <f t="shared" si="14"/>
        <v>224440.36539600004</v>
      </c>
      <c r="G26" s="4">
        <f t="shared" si="15"/>
        <v>1092.5969879999998</v>
      </c>
      <c r="H26" s="4">
        <f t="shared" si="16"/>
        <v>953.29249800000014</v>
      </c>
      <c r="I26" s="6">
        <f t="shared" si="17"/>
        <v>2045.889486</v>
      </c>
      <c r="J26" s="9">
        <f t="shared" si="18"/>
        <v>348403.85460400005</v>
      </c>
      <c r="K26" s="3">
        <f t="shared" si="19"/>
        <v>1696.0630120000001</v>
      </c>
      <c r="L26" s="4">
        <f t="shared" si="20"/>
        <v>1479.8175020000003</v>
      </c>
      <c r="M26" s="12">
        <f t="shared" si="21"/>
        <v>3175.8805140000004</v>
      </c>
    </row>
    <row r="27" spans="1:13" x14ac:dyDescent="0.25">
      <c r="A27" s="2">
        <v>40486</v>
      </c>
      <c r="B27" s="3">
        <v>5221.7700000000004</v>
      </c>
      <c r="C27" s="3">
        <v>2541.02</v>
      </c>
      <c r="D27" s="3">
        <f t="shared" si="12"/>
        <v>2680.7500000000005</v>
      </c>
      <c r="E27" s="6">
        <f t="shared" si="13"/>
        <v>570303.20000000007</v>
      </c>
      <c r="F27" s="4">
        <f t="shared" si="14"/>
        <v>223444.79376000003</v>
      </c>
      <c r="G27" s="4">
        <f t="shared" si="15"/>
        <v>995.5716359999999</v>
      </c>
      <c r="H27" s="4">
        <f t="shared" si="16"/>
        <v>1050.3178500000001</v>
      </c>
      <c r="I27" s="6">
        <f t="shared" si="17"/>
        <v>2045.889486</v>
      </c>
      <c r="J27" s="9">
        <f t="shared" si="18"/>
        <v>346858.40624000004</v>
      </c>
      <c r="K27" s="3">
        <f t="shared" si="19"/>
        <v>1545.4483640000001</v>
      </c>
      <c r="L27" s="4">
        <f t="shared" si="20"/>
        <v>1630.4321500000003</v>
      </c>
      <c r="M27" s="12">
        <f t="shared" si="21"/>
        <v>3175.8805140000004</v>
      </c>
    </row>
    <row r="28" spans="1:13" x14ac:dyDescent="0.25">
      <c r="A28" s="2">
        <v>40518</v>
      </c>
      <c r="B28" s="3">
        <v>5221.78</v>
      </c>
      <c r="C28" s="3">
        <v>2466.8200000000002</v>
      </c>
      <c r="D28" s="3">
        <f t="shared" si="12"/>
        <v>2754.9599999999996</v>
      </c>
      <c r="E28" s="6">
        <f t="shared" si="13"/>
        <v>567836.38000000012</v>
      </c>
      <c r="F28" s="4">
        <f t="shared" si="14"/>
        <v>222478.29368400003</v>
      </c>
      <c r="G28" s="4">
        <f t="shared" si="15"/>
        <v>966.50007600000004</v>
      </c>
      <c r="H28" s="4">
        <f t="shared" si="16"/>
        <v>1079.3933279999999</v>
      </c>
      <c r="I28" s="6">
        <f t="shared" si="17"/>
        <v>2045.8934039999999</v>
      </c>
      <c r="J28" s="9">
        <f t="shared" si="18"/>
        <v>345358.08631600009</v>
      </c>
      <c r="K28" s="3">
        <f t="shared" si="19"/>
        <v>1500.3199240000001</v>
      </c>
      <c r="L28" s="4">
        <f t="shared" si="20"/>
        <v>1675.5666719999997</v>
      </c>
      <c r="M28" s="12">
        <f t="shared" si="21"/>
        <v>3175.8865959999998</v>
      </c>
    </row>
    <row r="29" spans="1:13" x14ac:dyDescent="0.25">
      <c r="A29" s="2">
        <v>40547</v>
      </c>
      <c r="B29" s="3">
        <v>5221.78</v>
      </c>
      <c r="C29" s="3">
        <v>2735.9</v>
      </c>
      <c r="D29" s="3">
        <f t="shared" si="12"/>
        <v>2485.8799999999997</v>
      </c>
      <c r="E29" s="6">
        <f t="shared" si="13"/>
        <v>565100.4800000001</v>
      </c>
      <c r="F29" s="4">
        <f t="shared" si="14"/>
        <v>221406.36806400004</v>
      </c>
      <c r="G29" s="4">
        <f t="shared" si="15"/>
        <v>1071.92562</v>
      </c>
      <c r="H29" s="4">
        <f t="shared" si="16"/>
        <v>973.96778399999982</v>
      </c>
      <c r="I29" s="6">
        <f t="shared" si="17"/>
        <v>2045.8934039999999</v>
      </c>
      <c r="J29" s="9">
        <f t="shared" si="18"/>
        <v>343694.11193600006</v>
      </c>
      <c r="K29" s="3">
        <f t="shared" si="19"/>
        <v>1663.9743800000001</v>
      </c>
      <c r="L29" s="4">
        <f t="shared" si="20"/>
        <v>1511.9122159999997</v>
      </c>
      <c r="M29" s="12">
        <f t="shared" si="21"/>
        <v>3175.8865959999998</v>
      </c>
    </row>
    <row r="30" spans="1:13" x14ac:dyDescent="0.25">
      <c r="A30" s="2">
        <v>40578</v>
      </c>
      <c r="B30" s="3">
        <v>5221.78</v>
      </c>
      <c r="C30" s="3">
        <v>2577.2600000000002</v>
      </c>
      <c r="D30" s="3">
        <f t="shared" si="12"/>
        <v>2644.5199999999995</v>
      </c>
      <c r="E30" s="6">
        <f t="shared" si="13"/>
        <v>562523.22000000009</v>
      </c>
      <c r="F30" s="4">
        <f t="shared" si="14"/>
        <v>220396.59759600004</v>
      </c>
      <c r="G30" s="4">
        <f t="shared" si="15"/>
        <v>1009.7704680000001</v>
      </c>
      <c r="H30" s="4">
        <f t="shared" si="16"/>
        <v>1036.1229359999998</v>
      </c>
      <c r="I30" s="6">
        <f t="shared" si="17"/>
        <v>2045.8934039999999</v>
      </c>
      <c r="J30" s="9">
        <f t="shared" si="18"/>
        <v>342126.62240400002</v>
      </c>
      <c r="K30" s="3">
        <f t="shared" si="19"/>
        <v>1567.4895320000001</v>
      </c>
      <c r="L30" s="4">
        <f t="shared" si="20"/>
        <v>1608.3970639999998</v>
      </c>
      <c r="M30" s="12">
        <f t="shared" si="21"/>
        <v>3175.8865959999998</v>
      </c>
    </row>
    <row r="31" spans="1:13" x14ac:dyDescent="0.25">
      <c r="A31" s="2">
        <v>40606</v>
      </c>
      <c r="B31" s="3">
        <v>5221.7700000000004</v>
      </c>
      <c r="C31" s="3">
        <v>2844.07</v>
      </c>
      <c r="D31" s="3">
        <f t="shared" si="12"/>
        <v>2377.7000000000003</v>
      </c>
      <c r="E31" s="6">
        <f t="shared" si="13"/>
        <v>559679.15000000014</v>
      </c>
      <c r="F31" s="4">
        <f t="shared" si="14"/>
        <v>219282.29097000003</v>
      </c>
      <c r="G31" s="4">
        <f t="shared" si="15"/>
        <v>1114.3066260000001</v>
      </c>
      <c r="H31" s="4">
        <f t="shared" si="16"/>
        <v>931.5828600000001</v>
      </c>
      <c r="I31" s="6">
        <f t="shared" si="17"/>
        <v>2045.889486</v>
      </c>
      <c r="J31" s="9">
        <f t="shared" si="18"/>
        <v>340396.85903000011</v>
      </c>
      <c r="K31" s="3">
        <f t="shared" si="19"/>
        <v>1729.7633740000001</v>
      </c>
      <c r="L31" s="4">
        <f t="shared" si="20"/>
        <v>1446.1171400000003</v>
      </c>
      <c r="M31" s="12">
        <f t="shared" si="21"/>
        <v>3175.8805140000004</v>
      </c>
    </row>
    <row r="32" spans="1:13" x14ac:dyDescent="0.25">
      <c r="A32" s="2">
        <v>40637</v>
      </c>
      <c r="B32" s="3">
        <v>5221.78</v>
      </c>
      <c r="C32" s="3">
        <v>2602.63</v>
      </c>
      <c r="D32" s="3">
        <f t="shared" si="12"/>
        <v>2619.1499999999996</v>
      </c>
      <c r="E32" s="6">
        <f t="shared" ref="E32" si="22">E31-C32</f>
        <v>557076.52000000014</v>
      </c>
      <c r="F32" s="4">
        <f t="shared" ref="F32" si="23">E32*0.3918</f>
        <v>218262.58053600005</v>
      </c>
      <c r="G32" s="4">
        <f t="shared" ref="G32" si="24">C32*0.3918</f>
        <v>1019.710434</v>
      </c>
      <c r="H32" s="4">
        <f t="shared" ref="H32" si="25">D32*0.3918</f>
        <v>1026.1829699999998</v>
      </c>
      <c r="I32" s="6">
        <f t="shared" ref="I32" si="26">SUM(G32:H32)</f>
        <v>2045.8934039999999</v>
      </c>
      <c r="J32" s="9">
        <f t="shared" ref="J32" si="27">E32-F32</f>
        <v>338813.93946400005</v>
      </c>
      <c r="K32" s="3">
        <f t="shared" ref="K32" si="28">C32-G32</f>
        <v>1582.919566</v>
      </c>
      <c r="L32" s="4">
        <f t="shared" ref="L32" si="29">D32-H32</f>
        <v>1592.9670299999998</v>
      </c>
      <c r="M32" s="12">
        <f t="shared" ref="M32" si="30">SUM(K32:L32)</f>
        <v>3175.8865959999998</v>
      </c>
    </row>
    <row r="33" spans="1:13" x14ac:dyDescent="0.25">
      <c r="G33" s="4"/>
      <c r="H33" s="4">
        <f>SUM(H21:H32)</f>
        <v>12325.992737999999</v>
      </c>
      <c r="I33" s="6"/>
      <c r="J33" s="9"/>
      <c r="K33" s="3"/>
      <c r="L33" s="4">
        <f>SUM(L21:L32)</f>
        <v>19133.917262000003</v>
      </c>
      <c r="M33" s="12"/>
    </row>
    <row r="34" spans="1:13" x14ac:dyDescent="0.25">
      <c r="A34" s="10">
        <v>40667</v>
      </c>
      <c r="B34" s="3">
        <v>5221.78</v>
      </c>
      <c r="C34" s="3">
        <v>2698.91</v>
      </c>
      <c r="D34" s="3">
        <f t="shared" si="12"/>
        <v>2522.87</v>
      </c>
      <c r="E34" s="6">
        <f>E32-C34</f>
        <v>554377.6100000001</v>
      </c>
      <c r="F34" s="4">
        <f t="shared" ref="F34:F37" si="31">E34*0.3918</f>
        <v>217205.14759800004</v>
      </c>
      <c r="G34" s="4">
        <f t="shared" ref="G34:G37" si="32">C34*0.3918</f>
        <v>1057.4329379999999</v>
      </c>
      <c r="H34" s="4">
        <f t="shared" ref="H34:H37" si="33">D34*0.3918</f>
        <v>988.46046599999988</v>
      </c>
      <c r="I34" s="6">
        <f t="shared" ref="I34:I37" si="34">SUM(G34:H34)</f>
        <v>2045.8934039999999</v>
      </c>
      <c r="J34" s="9">
        <f t="shared" ref="J34:J37" si="35">E34-F34</f>
        <v>337172.46240200009</v>
      </c>
      <c r="K34" s="3">
        <f t="shared" ref="K34:K37" si="36">C34-G34</f>
        <v>1641.4770619999999</v>
      </c>
      <c r="L34" s="4">
        <f t="shared" ref="L34:L37" si="37">D34-H34</f>
        <v>1534.4095339999999</v>
      </c>
      <c r="M34" s="12">
        <f t="shared" ref="M34:M37" si="38">SUM(K34:L34)</f>
        <v>3175.8865959999998</v>
      </c>
    </row>
    <row r="35" spans="1:13" x14ac:dyDescent="0.25">
      <c r="A35" s="10">
        <v>40698</v>
      </c>
      <c r="B35" s="3">
        <v>5221.7700000000004</v>
      </c>
      <c r="C35" s="3">
        <v>2460.06</v>
      </c>
      <c r="D35" s="3">
        <f t="shared" si="12"/>
        <v>2761.7100000000005</v>
      </c>
      <c r="E35" s="6">
        <f t="shared" ref="E35" si="39">E34-C35</f>
        <v>551917.55000000005</v>
      </c>
      <c r="F35" s="4">
        <f t="shared" si="31"/>
        <v>216241.29609000002</v>
      </c>
      <c r="G35" s="4">
        <f t="shared" si="32"/>
        <v>963.85150799999997</v>
      </c>
      <c r="H35" s="4">
        <f t="shared" si="33"/>
        <v>1082.0379780000001</v>
      </c>
      <c r="I35" s="6">
        <f t="shared" si="34"/>
        <v>2045.889486</v>
      </c>
      <c r="J35" s="9">
        <f t="shared" si="35"/>
        <v>335676.25391000003</v>
      </c>
      <c r="K35" s="3">
        <f t="shared" si="36"/>
        <v>1496.208492</v>
      </c>
      <c r="L35" s="4">
        <f t="shared" si="37"/>
        <v>1679.6720220000004</v>
      </c>
      <c r="M35" s="12">
        <f t="shared" si="38"/>
        <v>3175.8805140000004</v>
      </c>
    </row>
    <row r="36" spans="1:13" x14ac:dyDescent="0.25">
      <c r="A36" s="10">
        <v>40728</v>
      </c>
      <c r="B36" s="3">
        <v>5221.7700000000004</v>
      </c>
      <c r="C36" s="3">
        <v>2888.9</v>
      </c>
      <c r="D36" s="3">
        <f t="shared" si="12"/>
        <v>2332.8700000000003</v>
      </c>
      <c r="E36" s="6">
        <f t="shared" ref="E36:E38" si="40">E35-C36</f>
        <v>549028.65</v>
      </c>
      <c r="F36" s="4">
        <f t="shared" si="31"/>
        <v>215109.42507</v>
      </c>
      <c r="G36" s="4">
        <f t="shared" si="32"/>
        <v>1131.87102</v>
      </c>
      <c r="H36" s="4">
        <f t="shared" si="33"/>
        <v>914.0184660000001</v>
      </c>
      <c r="I36" s="6">
        <f t="shared" si="34"/>
        <v>2045.889486</v>
      </c>
      <c r="J36" s="9">
        <f t="shared" si="35"/>
        <v>333919.22493000003</v>
      </c>
      <c r="K36" s="3">
        <f t="shared" si="36"/>
        <v>1757.02898</v>
      </c>
      <c r="L36" s="4">
        <f t="shared" si="37"/>
        <v>1418.8515340000004</v>
      </c>
      <c r="M36" s="12">
        <f t="shared" si="38"/>
        <v>3175.8805140000004</v>
      </c>
    </row>
    <row r="37" spans="1:13" x14ac:dyDescent="0.25">
      <c r="A37" s="10">
        <v>40759</v>
      </c>
      <c r="B37" s="3">
        <v>5221.7700000000004</v>
      </c>
      <c r="C37" s="3">
        <v>2652.47</v>
      </c>
      <c r="D37" s="3">
        <f t="shared" si="12"/>
        <v>2569.3000000000006</v>
      </c>
      <c r="E37" s="6">
        <f t="shared" si="40"/>
        <v>546376.18000000005</v>
      </c>
      <c r="F37" s="4">
        <f t="shared" si="31"/>
        <v>214070.187324</v>
      </c>
      <c r="G37" s="4">
        <f t="shared" si="32"/>
        <v>1039.2377459999998</v>
      </c>
      <c r="H37" s="4">
        <f t="shared" si="33"/>
        <v>1006.6517400000002</v>
      </c>
      <c r="I37" s="6">
        <f t="shared" si="34"/>
        <v>2045.889486</v>
      </c>
      <c r="J37" s="9">
        <f t="shared" si="35"/>
        <v>332305.99267600005</v>
      </c>
      <c r="K37" s="3">
        <f t="shared" si="36"/>
        <v>1613.232254</v>
      </c>
      <c r="L37" s="4">
        <f t="shared" si="37"/>
        <v>1562.6482600000004</v>
      </c>
      <c r="M37" s="12">
        <f t="shared" si="38"/>
        <v>3175.8805140000004</v>
      </c>
    </row>
    <row r="38" spans="1:13" x14ac:dyDescent="0.25">
      <c r="A38" s="10">
        <v>40790</v>
      </c>
      <c r="B38" s="3">
        <v>5221.7700000000004</v>
      </c>
      <c r="C38" s="3">
        <v>2582.4</v>
      </c>
      <c r="D38" s="3">
        <f t="shared" si="12"/>
        <v>2639.3700000000003</v>
      </c>
      <c r="E38" s="6">
        <f t="shared" si="40"/>
        <v>543793.78</v>
      </c>
      <c r="F38" s="4">
        <f t="shared" ref="F38" si="41">E38*0.3918</f>
        <v>213058.40300399999</v>
      </c>
      <c r="G38" s="4">
        <f t="shared" ref="G38" si="42">C38*0.3918</f>
        <v>1011.78432</v>
      </c>
      <c r="H38" s="4">
        <f t="shared" ref="H38" si="43">D38*0.3918</f>
        <v>1034.1051660000001</v>
      </c>
      <c r="I38" s="6">
        <f t="shared" ref="I38" si="44">SUM(G38:H38)</f>
        <v>2045.889486</v>
      </c>
      <c r="J38" s="9">
        <f t="shared" ref="J38" si="45">E38-F38</f>
        <v>330735.37699600006</v>
      </c>
      <c r="K38" s="3">
        <f t="shared" ref="K38" si="46">C38-G38</f>
        <v>1570.6156800000001</v>
      </c>
      <c r="L38" s="4">
        <f t="shared" ref="L38" si="47">D38-H38</f>
        <v>1605.2648340000003</v>
      </c>
      <c r="M38" s="12">
        <f t="shared" ref="M38" si="48">SUM(K38:L38)</f>
        <v>3175.8805140000004</v>
      </c>
    </row>
    <row r="39" spans="1:13" x14ac:dyDescent="0.25">
      <c r="A39" s="2">
        <v>40820</v>
      </c>
      <c r="B39" s="3">
        <v>5221.7700000000004</v>
      </c>
      <c r="C39" s="3">
        <v>2841.15</v>
      </c>
      <c r="D39" s="3">
        <f t="shared" si="12"/>
        <v>2380.6200000000003</v>
      </c>
      <c r="E39" s="34">
        <f t="shared" ref="E39:E40" si="49">E38-C39</f>
        <v>540952.63</v>
      </c>
      <c r="F39" s="35">
        <f t="shared" ref="F39:F40" si="50">E39*0.3918</f>
        <v>211945.24043399998</v>
      </c>
      <c r="G39" s="4">
        <f t="shared" ref="G39:G40" si="51">C39*0.3918</f>
        <v>1113.16257</v>
      </c>
      <c r="H39" s="4">
        <f t="shared" ref="H39:H40" si="52">D39*0.3918</f>
        <v>932.72691600000007</v>
      </c>
      <c r="I39" s="6">
        <f t="shared" ref="I39:I40" si="53">SUM(G39:H39)</f>
        <v>2045.889486</v>
      </c>
      <c r="J39" s="9">
        <f t="shared" ref="J39:J40" si="54">E39-F39</f>
        <v>329007.38956600003</v>
      </c>
      <c r="K39" s="3">
        <f t="shared" ref="K39:K42" si="55">C39-G39</f>
        <v>1727.9874300000001</v>
      </c>
      <c r="L39" s="4">
        <f t="shared" ref="L39:L42" si="56">D39-H39</f>
        <v>1447.8930840000003</v>
      </c>
      <c r="M39" s="12">
        <f t="shared" ref="M39:M42" si="57">SUM(K39:L39)</f>
        <v>3175.8805140000004</v>
      </c>
    </row>
    <row r="40" spans="1:13" x14ac:dyDescent="0.25">
      <c r="A40" s="2">
        <v>40851</v>
      </c>
      <c r="B40" s="3">
        <v>5221.78</v>
      </c>
      <c r="C40" s="3">
        <v>2690.27</v>
      </c>
      <c r="D40" s="3">
        <f t="shared" si="12"/>
        <v>2531.5099999999998</v>
      </c>
      <c r="E40" s="6">
        <f t="shared" si="49"/>
        <v>538262.36</v>
      </c>
      <c r="F40" s="4">
        <f t="shared" si="50"/>
        <v>210891.192648</v>
      </c>
      <c r="G40" s="4">
        <f t="shared" si="51"/>
        <v>1054.0477859999999</v>
      </c>
      <c r="H40" s="4">
        <f t="shared" si="52"/>
        <v>991.84561799999983</v>
      </c>
      <c r="I40" s="6">
        <f t="shared" si="53"/>
        <v>2045.8934039999997</v>
      </c>
      <c r="J40" s="9">
        <f t="shared" si="54"/>
        <v>327371.16735200002</v>
      </c>
      <c r="K40" s="3">
        <f t="shared" si="55"/>
        <v>1636.2222140000001</v>
      </c>
      <c r="L40" s="4">
        <f t="shared" si="56"/>
        <v>1539.6643819999999</v>
      </c>
      <c r="M40" s="12">
        <f t="shared" si="57"/>
        <v>3175.8865960000003</v>
      </c>
    </row>
    <row r="41" spans="1:13" x14ac:dyDescent="0.25">
      <c r="A41" s="2">
        <v>40883</v>
      </c>
      <c r="B41" s="3">
        <v>5221.7700000000004</v>
      </c>
      <c r="C41" s="3">
        <v>2702.85</v>
      </c>
      <c r="D41" s="3">
        <f t="shared" si="12"/>
        <v>2518.9200000000005</v>
      </c>
      <c r="E41" s="6">
        <f t="shared" ref="E41:E42" si="58">E40-C41</f>
        <v>535559.51</v>
      </c>
      <c r="F41" s="4">
        <f t="shared" ref="F41:F42" si="59">E41*0.3918</f>
        <v>209832.21601800001</v>
      </c>
      <c r="G41" s="4">
        <f t="shared" ref="G41:G42" si="60">C41*0.3918</f>
        <v>1058.9766299999999</v>
      </c>
      <c r="H41" s="4">
        <f t="shared" ref="H41:H42" si="61">D41*0.3918</f>
        <v>986.91285600000015</v>
      </c>
      <c r="I41" s="6">
        <f t="shared" ref="I41:I42" si="62">SUM(G41:H41)</f>
        <v>2045.889486</v>
      </c>
      <c r="J41" s="9">
        <f t="shared" ref="J41:J42" si="63">E41-F41</f>
        <v>325727.29398199997</v>
      </c>
      <c r="K41" s="3">
        <f t="shared" si="55"/>
        <v>1643.87337</v>
      </c>
      <c r="L41" s="32">
        <f t="shared" si="56"/>
        <v>1532.0071440000004</v>
      </c>
      <c r="M41" s="7">
        <f t="shared" si="57"/>
        <v>3175.8805140000004</v>
      </c>
    </row>
    <row r="42" spans="1:13" x14ac:dyDescent="0.25">
      <c r="A42" s="2">
        <v>40912</v>
      </c>
      <c r="B42" s="3">
        <v>5221.7700000000004</v>
      </c>
      <c r="C42" s="3">
        <v>2796.35</v>
      </c>
      <c r="D42" s="3">
        <f t="shared" si="12"/>
        <v>2425.4200000000005</v>
      </c>
      <c r="E42" s="6">
        <f t="shared" si="58"/>
        <v>532763.16</v>
      </c>
      <c r="F42" s="4">
        <f t="shared" si="59"/>
        <v>208736.606088</v>
      </c>
      <c r="G42" s="4">
        <f t="shared" si="60"/>
        <v>1095.6099299999998</v>
      </c>
      <c r="H42" s="4">
        <f t="shared" si="61"/>
        <v>950.27955600000018</v>
      </c>
      <c r="I42" s="6">
        <f t="shared" si="62"/>
        <v>2045.889486</v>
      </c>
      <c r="J42" s="9">
        <f t="shared" si="63"/>
        <v>324026.55391200003</v>
      </c>
      <c r="K42" s="3">
        <f t="shared" si="55"/>
        <v>1700.7400700000001</v>
      </c>
      <c r="L42" s="32">
        <f t="shared" si="56"/>
        <v>1475.1404440000003</v>
      </c>
      <c r="M42" s="7">
        <f t="shared" si="57"/>
        <v>3175.8805140000004</v>
      </c>
    </row>
    <row r="43" spans="1:13" x14ac:dyDescent="0.25">
      <c r="A43" s="2">
        <v>40943</v>
      </c>
      <c r="B43" s="3">
        <v>5221.78</v>
      </c>
      <c r="C43" s="3">
        <v>2567.7399999999998</v>
      </c>
      <c r="D43" s="3">
        <f t="shared" si="12"/>
        <v>2654.04</v>
      </c>
      <c r="E43" s="6">
        <f t="shared" ref="E43:E45" si="64">E42-C43</f>
        <v>530195.42000000004</v>
      </c>
      <c r="F43" s="4">
        <f t="shared" ref="F43:F45" si="65">E43*0.3918</f>
        <v>207730.56555600002</v>
      </c>
      <c r="G43" s="4">
        <f t="shared" ref="G43:G45" si="66">C43*0.3918</f>
        <v>1006.0405319999999</v>
      </c>
      <c r="H43" s="4">
        <f t="shared" ref="H43:H45" si="67">D43*0.3918</f>
        <v>1039.8528719999999</v>
      </c>
      <c r="I43" s="6">
        <f t="shared" ref="I43:I45" si="68">SUM(G43:H43)</f>
        <v>2045.8934039999999</v>
      </c>
      <c r="J43" s="9">
        <f t="shared" ref="J43:J45" si="69">E43-F43</f>
        <v>322464.85444400006</v>
      </c>
      <c r="K43" s="3">
        <f t="shared" ref="K43:K45" si="70">C43-G43</f>
        <v>1561.6994679999998</v>
      </c>
      <c r="L43" s="32">
        <f t="shared" ref="L43:L45" si="71">D43-H43</f>
        <v>1614.187128</v>
      </c>
      <c r="M43" s="7">
        <f t="shared" ref="M43:M45" si="72">SUM(K43:L43)</f>
        <v>3175.8865959999998</v>
      </c>
    </row>
    <row r="44" spans="1:13" x14ac:dyDescent="0.25">
      <c r="A44" s="2">
        <v>40972</v>
      </c>
      <c r="B44" s="3">
        <v>5221.78</v>
      </c>
      <c r="C44" s="3">
        <v>2980.72</v>
      </c>
      <c r="D44" s="3">
        <f t="shared" si="12"/>
        <v>2241.06</v>
      </c>
      <c r="E44" s="6">
        <f t="shared" si="64"/>
        <v>527214.70000000007</v>
      </c>
      <c r="F44" s="4">
        <f t="shared" si="65"/>
        <v>206562.71946000002</v>
      </c>
      <c r="G44" s="4">
        <f t="shared" si="66"/>
        <v>1167.8460959999998</v>
      </c>
      <c r="H44" s="4">
        <f t="shared" si="67"/>
        <v>878.04730799999993</v>
      </c>
      <c r="I44" s="6">
        <f t="shared" si="68"/>
        <v>2045.8934039999997</v>
      </c>
      <c r="J44" s="9">
        <f t="shared" si="69"/>
        <v>320651.98054000002</v>
      </c>
      <c r="K44" s="3">
        <f t="shared" si="70"/>
        <v>1812.873904</v>
      </c>
      <c r="L44" s="32">
        <f t="shared" si="71"/>
        <v>1363.012692</v>
      </c>
      <c r="M44" s="7">
        <f t="shared" si="72"/>
        <v>3175.8865960000003</v>
      </c>
    </row>
    <row r="45" spans="1:13" x14ac:dyDescent="0.25">
      <c r="A45" s="2">
        <v>41003</v>
      </c>
      <c r="B45" s="3">
        <v>5221.7700000000004</v>
      </c>
      <c r="C45" s="3">
        <v>2834.14</v>
      </c>
      <c r="D45" s="3">
        <f t="shared" si="12"/>
        <v>2387.6300000000006</v>
      </c>
      <c r="E45" s="6">
        <f t="shared" si="64"/>
        <v>524380.56000000006</v>
      </c>
      <c r="F45" s="4">
        <f t="shared" si="65"/>
        <v>205452.30340800001</v>
      </c>
      <c r="G45" s="4">
        <f t="shared" si="66"/>
        <v>1110.4160519999998</v>
      </c>
      <c r="H45" s="4">
        <f t="shared" si="67"/>
        <v>935.47343400000022</v>
      </c>
      <c r="I45" s="6">
        <f t="shared" si="68"/>
        <v>2045.889486</v>
      </c>
      <c r="J45" s="9">
        <f t="shared" si="69"/>
        <v>318928.25659200002</v>
      </c>
      <c r="K45" s="3">
        <f t="shared" si="70"/>
        <v>1723.7239480000001</v>
      </c>
      <c r="L45" s="32">
        <f t="shared" si="71"/>
        <v>1452.1565660000003</v>
      </c>
      <c r="M45" s="7">
        <f t="shared" si="72"/>
        <v>3175.8805140000004</v>
      </c>
    </row>
    <row r="46" spans="1:13" x14ac:dyDescent="0.25">
      <c r="G46" s="4"/>
      <c r="H46" s="4"/>
      <c r="I46" s="6"/>
      <c r="J46" s="9"/>
      <c r="K46" s="3"/>
      <c r="L46" s="32"/>
    </row>
    <row r="47" spans="1:13" x14ac:dyDescent="0.25">
      <c r="A47" s="2">
        <v>41033</v>
      </c>
      <c r="B47" s="3">
        <v>5221.78</v>
      </c>
      <c r="C47" s="3">
        <v>2846.98</v>
      </c>
      <c r="D47" s="3">
        <f t="shared" si="12"/>
        <v>2374.7999999999997</v>
      </c>
      <c r="E47" s="6">
        <f>E45-C47</f>
        <v>521533.58000000007</v>
      </c>
      <c r="F47" s="4">
        <f t="shared" ref="F47:F52" si="73">E47*0.3918</f>
        <v>204336.85664400001</v>
      </c>
      <c r="G47" s="4">
        <f t="shared" ref="G47:G52" si="74">C47*0.3918</f>
        <v>1115.446764</v>
      </c>
      <c r="H47" s="4">
        <f t="shared" ref="H47:H52" si="75">D47*0.3918</f>
        <v>930.44663999999989</v>
      </c>
      <c r="I47" s="6">
        <f t="shared" ref="I47:I52" si="76">SUM(G47:H47)</f>
        <v>2045.8934039999999</v>
      </c>
      <c r="J47" s="9">
        <f t="shared" ref="J47:J52" si="77">E47-F47</f>
        <v>317196.72335600003</v>
      </c>
      <c r="K47" s="3">
        <f t="shared" ref="K47:K52" si="78">C47-G47</f>
        <v>1731.533236</v>
      </c>
      <c r="L47" s="32">
        <f t="shared" ref="L47:L52" si="79">D47-H47</f>
        <v>1444.3533599999998</v>
      </c>
      <c r="M47" s="7">
        <f t="shared" ref="M47:M52" si="80">SUM(K47:L47)</f>
        <v>3175.8865959999998</v>
      </c>
    </row>
    <row r="48" spans="1:13" x14ac:dyDescent="0.25">
      <c r="A48" s="2">
        <v>41064</v>
      </c>
      <c r="B48" s="3">
        <v>5221.7700000000004</v>
      </c>
      <c r="C48" s="3">
        <v>2781.14</v>
      </c>
      <c r="D48" s="3">
        <f t="shared" si="12"/>
        <v>2440.6300000000006</v>
      </c>
      <c r="E48" s="6">
        <f t="shared" ref="E48:E52" si="81">E47-C48</f>
        <v>518752.44000000006</v>
      </c>
      <c r="F48" s="4">
        <f t="shared" si="73"/>
        <v>203247.205992</v>
      </c>
      <c r="G48" s="4">
        <f t="shared" si="74"/>
        <v>1089.6506519999998</v>
      </c>
      <c r="H48" s="4">
        <f t="shared" si="75"/>
        <v>956.23883400000022</v>
      </c>
      <c r="I48" s="6">
        <f t="shared" si="76"/>
        <v>2045.889486</v>
      </c>
      <c r="J48" s="9">
        <f t="shared" si="77"/>
        <v>315505.23400800006</v>
      </c>
      <c r="K48" s="3">
        <f t="shared" si="78"/>
        <v>1691.4893480000001</v>
      </c>
      <c r="L48" s="32">
        <f t="shared" si="79"/>
        <v>1484.3911660000003</v>
      </c>
      <c r="M48" s="7">
        <f t="shared" si="80"/>
        <v>3175.8805140000004</v>
      </c>
    </row>
    <row r="49" spans="1:13" x14ac:dyDescent="0.25">
      <c r="A49" s="2">
        <v>41094</v>
      </c>
      <c r="B49" s="3">
        <v>5221.78</v>
      </c>
      <c r="C49" s="3">
        <v>2872.47</v>
      </c>
      <c r="D49" s="3">
        <f t="shared" si="12"/>
        <v>2349.31</v>
      </c>
      <c r="E49" s="6">
        <f t="shared" si="81"/>
        <v>515879.97000000009</v>
      </c>
      <c r="F49" s="4">
        <f t="shared" si="73"/>
        <v>202121.77224600004</v>
      </c>
      <c r="G49" s="4">
        <f t="shared" si="74"/>
        <v>1125.4337459999999</v>
      </c>
      <c r="H49" s="4">
        <f t="shared" si="75"/>
        <v>920.45965799999999</v>
      </c>
      <c r="I49" s="6">
        <f t="shared" si="76"/>
        <v>2045.8934039999999</v>
      </c>
      <c r="J49" s="9">
        <f t="shared" si="77"/>
        <v>313758.19775400008</v>
      </c>
      <c r="K49" s="3">
        <f t="shared" si="78"/>
        <v>1747.0362539999999</v>
      </c>
      <c r="L49" s="32">
        <f t="shared" si="79"/>
        <v>1428.850342</v>
      </c>
      <c r="M49" s="7">
        <f t="shared" si="80"/>
        <v>3175.8865959999998</v>
      </c>
    </row>
    <row r="50" spans="1:13" x14ac:dyDescent="0.25">
      <c r="A50" s="2">
        <v>41125</v>
      </c>
      <c r="B50" s="3">
        <v>5221.78</v>
      </c>
      <c r="C50" s="3">
        <v>2651.85</v>
      </c>
      <c r="D50" s="3">
        <f t="shared" si="12"/>
        <v>2569.9299999999998</v>
      </c>
      <c r="E50" s="6">
        <f t="shared" si="81"/>
        <v>513228.12000000011</v>
      </c>
      <c r="F50" s="4">
        <f t="shared" si="73"/>
        <v>201082.77741600003</v>
      </c>
      <c r="G50" s="4">
        <f t="shared" si="74"/>
        <v>1038.9948299999999</v>
      </c>
      <c r="H50" s="4">
        <f t="shared" si="75"/>
        <v>1006.8985739999999</v>
      </c>
      <c r="I50" s="6">
        <f t="shared" si="76"/>
        <v>2045.8934039999999</v>
      </c>
      <c r="J50" s="9">
        <f t="shared" si="77"/>
        <v>312145.34258400009</v>
      </c>
      <c r="K50" s="3">
        <f t="shared" si="78"/>
        <v>1612.85517</v>
      </c>
      <c r="L50" s="32">
        <f t="shared" si="79"/>
        <v>1563.031426</v>
      </c>
      <c r="M50" s="7">
        <f t="shared" si="80"/>
        <v>3175.8865960000003</v>
      </c>
    </row>
    <row r="51" spans="1:13" x14ac:dyDescent="0.25">
      <c r="A51" s="2">
        <v>41156</v>
      </c>
      <c r="B51" s="3">
        <v>5221.7700000000004</v>
      </c>
      <c r="C51" s="3">
        <v>2974.96</v>
      </c>
      <c r="D51" s="3">
        <f t="shared" si="12"/>
        <v>2246.8100000000004</v>
      </c>
      <c r="E51" s="6">
        <f t="shared" si="81"/>
        <v>510253.16000000009</v>
      </c>
      <c r="F51" s="4">
        <f t="shared" si="73"/>
        <v>199917.18808800002</v>
      </c>
      <c r="G51" s="4">
        <f t="shared" si="74"/>
        <v>1165.589328</v>
      </c>
      <c r="H51" s="4">
        <f t="shared" si="75"/>
        <v>880.30015800000012</v>
      </c>
      <c r="I51" s="6">
        <f t="shared" si="76"/>
        <v>2045.889486</v>
      </c>
      <c r="J51" s="9">
        <f t="shared" si="77"/>
        <v>310335.9719120001</v>
      </c>
      <c r="K51" s="3">
        <f t="shared" si="78"/>
        <v>1809.370672</v>
      </c>
      <c r="L51" s="32">
        <f t="shared" si="79"/>
        <v>1366.5098420000004</v>
      </c>
      <c r="M51" s="7">
        <f t="shared" si="80"/>
        <v>3175.8805140000004</v>
      </c>
    </row>
    <row r="52" spans="1:13" x14ac:dyDescent="0.25">
      <c r="A52" s="2">
        <v>41186</v>
      </c>
      <c r="B52" s="3">
        <v>5221.78</v>
      </c>
      <c r="C52" s="3">
        <v>2910.96</v>
      </c>
      <c r="D52" s="3">
        <f t="shared" si="12"/>
        <v>2310.8199999999997</v>
      </c>
      <c r="E52" s="6">
        <f t="shared" si="81"/>
        <v>507342.20000000007</v>
      </c>
      <c r="F52" s="4">
        <f t="shared" si="73"/>
        <v>198776.67396000001</v>
      </c>
      <c r="G52" s="4">
        <f t="shared" si="74"/>
        <v>1140.514128</v>
      </c>
      <c r="H52" s="4">
        <f t="shared" si="75"/>
        <v>905.37927599999989</v>
      </c>
      <c r="I52" s="6">
        <f t="shared" si="76"/>
        <v>2045.8934039999999</v>
      </c>
      <c r="J52" s="9">
        <f t="shared" si="77"/>
        <v>308565.52604000003</v>
      </c>
      <c r="K52" s="3">
        <f t="shared" si="78"/>
        <v>1770.445872</v>
      </c>
      <c r="L52" s="32">
        <f t="shared" si="79"/>
        <v>1405.4407239999998</v>
      </c>
      <c r="M52" s="7">
        <f t="shared" si="80"/>
        <v>3175.8865959999998</v>
      </c>
    </row>
    <row r="53" spans="1:13" x14ac:dyDescent="0.25">
      <c r="A53" s="2">
        <v>41217</v>
      </c>
      <c r="B53" s="3">
        <v>5221.78</v>
      </c>
      <c r="C53" s="3">
        <v>2770.97</v>
      </c>
      <c r="D53" s="3">
        <f t="shared" si="12"/>
        <v>2450.81</v>
      </c>
      <c r="E53" s="6">
        <f t="shared" ref="E53:E55" si="82">E52-C53</f>
        <v>504571.2300000001</v>
      </c>
      <c r="F53" s="4">
        <f t="shared" ref="F53:F55" si="83">E53*0.3918</f>
        <v>197691.00791400002</v>
      </c>
      <c r="G53" s="4">
        <f t="shared" ref="G53:G55" si="84">C53*0.3918</f>
        <v>1085.6660459999998</v>
      </c>
      <c r="H53" s="4">
        <f t="shared" ref="H53:H55" si="85">D53*0.3918</f>
        <v>960.22735799999998</v>
      </c>
      <c r="I53" s="6">
        <f t="shared" ref="I53:I55" si="86">SUM(G53:H53)</f>
        <v>2045.8934039999999</v>
      </c>
      <c r="J53" s="9">
        <f t="shared" ref="J53:J55" si="87">E53-F53</f>
        <v>306880.22208600008</v>
      </c>
      <c r="K53" s="3">
        <f t="shared" ref="K53:K55" si="88">C53-G53</f>
        <v>1685.303954</v>
      </c>
      <c r="L53" s="32">
        <f t="shared" ref="L53:L55" si="89">D53-H53</f>
        <v>1490.5826419999999</v>
      </c>
      <c r="M53" s="7">
        <f t="shared" ref="M53:M55" si="90">SUM(K53:L53)</f>
        <v>3175.8865959999998</v>
      </c>
    </row>
    <row r="54" spans="1:13" x14ac:dyDescent="0.25">
      <c r="A54" s="2">
        <v>41247</v>
      </c>
      <c r="B54" s="3">
        <v>5221.78</v>
      </c>
      <c r="C54" s="3">
        <v>3012.86</v>
      </c>
      <c r="D54" s="3">
        <f t="shared" si="12"/>
        <v>2208.9199999999996</v>
      </c>
      <c r="E54" s="6">
        <f t="shared" si="82"/>
        <v>501558.37000000011</v>
      </c>
      <c r="F54" s="4">
        <f t="shared" si="83"/>
        <v>196510.56936600004</v>
      </c>
      <c r="G54" s="4">
        <f t="shared" si="84"/>
        <v>1180.4385480000001</v>
      </c>
      <c r="H54" s="4">
        <f t="shared" si="85"/>
        <v>865.45485599999984</v>
      </c>
      <c r="I54" s="6">
        <f t="shared" si="86"/>
        <v>2045.8934039999999</v>
      </c>
      <c r="J54" s="9">
        <f t="shared" si="87"/>
        <v>305047.8006340001</v>
      </c>
      <c r="K54" s="3">
        <f t="shared" si="88"/>
        <v>1832.421452</v>
      </c>
      <c r="L54" s="32">
        <f t="shared" si="89"/>
        <v>1343.4651439999998</v>
      </c>
      <c r="M54" s="7">
        <f t="shared" si="90"/>
        <v>3175.8865959999998</v>
      </c>
    </row>
    <row r="55" spans="1:13" x14ac:dyDescent="0.25">
      <c r="A55" s="2">
        <v>41278</v>
      </c>
      <c r="B55" s="3">
        <v>5221.78</v>
      </c>
      <c r="C55" s="3">
        <v>2874.62</v>
      </c>
      <c r="D55" s="3">
        <f t="shared" si="12"/>
        <v>2347.16</v>
      </c>
      <c r="E55" s="6">
        <f t="shared" si="82"/>
        <v>498683.75000000012</v>
      </c>
      <c r="F55" s="4">
        <f t="shared" si="83"/>
        <v>195384.29325000005</v>
      </c>
      <c r="G55" s="4">
        <f t="shared" si="84"/>
        <v>1126.276116</v>
      </c>
      <c r="H55" s="4">
        <f t="shared" si="85"/>
        <v>919.61728799999992</v>
      </c>
      <c r="I55" s="6">
        <f t="shared" si="86"/>
        <v>2045.8934039999999</v>
      </c>
      <c r="J55" s="9">
        <f t="shared" si="87"/>
        <v>303299.45675000007</v>
      </c>
      <c r="K55" s="3">
        <f t="shared" si="88"/>
        <v>1748.3438839999999</v>
      </c>
      <c r="L55" s="32">
        <f t="shared" si="89"/>
        <v>1427.5427119999999</v>
      </c>
      <c r="M55" s="7">
        <f t="shared" si="90"/>
        <v>3175.8865959999998</v>
      </c>
    </row>
    <row r="56" spans="1:13" x14ac:dyDescent="0.25">
      <c r="A56" s="2">
        <v>41309</v>
      </c>
      <c r="B56" s="3">
        <v>5221.7700000000004</v>
      </c>
    </row>
    <row r="57" spans="1:13" x14ac:dyDescent="0.25">
      <c r="A57" s="2">
        <v>41337</v>
      </c>
      <c r="B57" s="3">
        <v>5221.7700000000004</v>
      </c>
    </row>
  </sheetData>
  <mergeCells count="2">
    <mergeCell ref="F1:H1"/>
    <mergeCell ref="J1:M1"/>
  </mergeCells>
  <printOptions gridLines="1"/>
  <pageMargins left="0.51181102362204722" right="0.31496062992125984" top="0.15748031496062992" bottom="0.15748031496062992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pane xSplit="1" ySplit="1" topLeftCell="B29" activePane="bottomRight" state="frozen"/>
      <selection pane="topRight" activeCell="B1" sqref="B1"/>
      <selection pane="bottomLeft" activeCell="A2" sqref="A2"/>
      <selection pane="bottomRight" activeCell="F40" sqref="F40"/>
    </sheetView>
  </sheetViews>
  <sheetFormatPr defaultRowHeight="15" x14ac:dyDescent="0.25"/>
  <cols>
    <col min="1" max="1" width="8.140625" style="1" customWidth="1"/>
    <col min="2" max="2" width="14.28515625" customWidth="1"/>
    <col min="3" max="3" width="5.7109375" style="1" customWidth="1"/>
    <col min="4" max="4" width="9.28515625" customWidth="1"/>
    <col min="5" max="5" width="9.140625" customWidth="1"/>
    <col min="6" max="6" width="11.7109375" customWidth="1"/>
    <col min="7" max="7" width="9.28515625" customWidth="1"/>
    <col min="8" max="8" width="10.85546875" style="27" customWidth="1"/>
    <col min="9" max="10" width="11" style="27" customWidth="1"/>
    <col min="11" max="11" width="12" style="37" customWidth="1"/>
    <col min="12" max="12" width="10.85546875" customWidth="1"/>
    <col min="13" max="13" width="10.7109375" customWidth="1"/>
  </cols>
  <sheetData>
    <row r="1" spans="1:11" x14ac:dyDescent="0.25">
      <c r="A1" s="2" t="s">
        <v>13</v>
      </c>
      <c r="C1" s="1" t="s">
        <v>17</v>
      </c>
      <c r="D1" t="s">
        <v>7</v>
      </c>
      <c r="E1" t="s">
        <v>8</v>
      </c>
      <c r="F1" t="s">
        <v>12</v>
      </c>
      <c r="G1" t="s">
        <v>9</v>
      </c>
      <c r="H1" s="27" t="s">
        <v>7</v>
      </c>
      <c r="I1" s="27" t="s">
        <v>8</v>
      </c>
      <c r="J1" s="27" t="s">
        <v>15</v>
      </c>
      <c r="K1" s="36" t="s">
        <v>10</v>
      </c>
    </row>
    <row r="2" spans="1:11" x14ac:dyDescent="0.25">
      <c r="A2" s="2"/>
      <c r="K2" s="36"/>
    </row>
    <row r="3" spans="1:11" x14ac:dyDescent="0.25">
      <c r="A3" s="10" t="s">
        <v>18</v>
      </c>
      <c r="B3" t="s">
        <v>11</v>
      </c>
      <c r="C3" s="1">
        <v>7500</v>
      </c>
      <c r="D3" s="11">
        <f>C3*0.6182</f>
        <v>4636.5</v>
      </c>
      <c r="E3" s="11">
        <f>C3*0.3818</f>
        <v>2863.5</v>
      </c>
      <c r="F3" t="s">
        <v>19</v>
      </c>
      <c r="G3" s="3">
        <f>Mortgage!B5</f>
        <v>3762.4399999999996</v>
      </c>
      <c r="H3" s="27">
        <f>G3*0.7562</f>
        <v>2845.1571279999998</v>
      </c>
      <c r="I3" s="27">
        <f>G3*0.2438</f>
        <v>917.28287199999988</v>
      </c>
      <c r="J3" s="27">
        <f>D3-H3</f>
        <v>1791.3428720000002</v>
      </c>
      <c r="K3" s="37">
        <f>E3-I3</f>
        <v>1946.2171280000002</v>
      </c>
    </row>
    <row r="4" spans="1:11" x14ac:dyDescent="0.25">
      <c r="A4" s="17" t="s">
        <v>20</v>
      </c>
      <c r="B4" s="18" t="s">
        <v>11</v>
      </c>
      <c r="C4" s="19">
        <v>7500</v>
      </c>
      <c r="D4" s="20">
        <f t="shared" ref="D4:D17" si="0">C4*0.6182</f>
        <v>4636.5</v>
      </c>
      <c r="E4" s="20">
        <f t="shared" ref="E4:E17" si="1">C4*0.3818</f>
        <v>2863.5</v>
      </c>
      <c r="F4" s="18" t="s">
        <v>21</v>
      </c>
      <c r="G4" s="15">
        <f>Mortgage!B6</f>
        <v>3801.23</v>
      </c>
      <c r="H4" s="28">
        <f t="shared" ref="H4:H15" si="2">G4*0.7562</f>
        <v>2874.4901260000001</v>
      </c>
      <c r="I4" s="28">
        <f t="shared" ref="I4:I15" si="3">G4*0.2438</f>
        <v>926.73987399999999</v>
      </c>
      <c r="J4" s="28">
        <f t="shared" ref="J4:J22" si="4">D4-H4</f>
        <v>1762.0098739999999</v>
      </c>
      <c r="K4" s="38">
        <f t="shared" ref="K4:K22" si="5">E4-I4</f>
        <v>1936.7601260000001</v>
      </c>
    </row>
    <row r="5" spans="1:11" x14ac:dyDescent="0.25">
      <c r="A5" s="23"/>
      <c r="B5" s="5"/>
      <c r="C5" s="25"/>
      <c r="D5" s="9"/>
      <c r="E5" s="9"/>
      <c r="F5" s="5"/>
      <c r="G5" s="4"/>
      <c r="H5" s="29"/>
      <c r="I5" s="29"/>
      <c r="J5" s="29"/>
      <c r="K5" s="39"/>
    </row>
    <row r="6" spans="1:11" x14ac:dyDescent="0.25">
      <c r="A6" s="10" t="s">
        <v>22</v>
      </c>
      <c r="B6" t="s">
        <v>11</v>
      </c>
      <c r="C6" s="1">
        <v>7500</v>
      </c>
      <c r="D6" s="11">
        <f t="shared" si="0"/>
        <v>4636.5</v>
      </c>
      <c r="E6" s="11">
        <f t="shared" si="1"/>
        <v>2863.5</v>
      </c>
      <c r="F6" s="2">
        <v>39934</v>
      </c>
      <c r="G6" s="3">
        <f>Mortgage!B8</f>
        <v>3614.7299999999996</v>
      </c>
      <c r="H6" s="27">
        <f t="shared" si="2"/>
        <v>2733.4588259999996</v>
      </c>
      <c r="I6" s="27">
        <f t="shared" si="3"/>
        <v>881.27117399999986</v>
      </c>
      <c r="J6" s="27">
        <f t="shared" si="4"/>
        <v>1903.0411740000004</v>
      </c>
      <c r="K6" s="37">
        <f t="shared" si="5"/>
        <v>1982.228826</v>
      </c>
    </row>
    <row r="7" spans="1:11" x14ac:dyDescent="0.25">
      <c r="A7" s="10" t="s">
        <v>23</v>
      </c>
      <c r="B7" t="s">
        <v>11</v>
      </c>
      <c r="C7" s="1">
        <v>7500</v>
      </c>
      <c r="D7" s="11">
        <f t="shared" si="0"/>
        <v>4636.5</v>
      </c>
      <c r="E7" s="11">
        <f t="shared" si="1"/>
        <v>2863.5</v>
      </c>
      <c r="F7" s="2">
        <v>39965</v>
      </c>
      <c r="G7" s="3">
        <f>Mortgage!B9</f>
        <v>3588.84</v>
      </c>
      <c r="H7" s="27">
        <f t="shared" si="2"/>
        <v>2713.8808079999999</v>
      </c>
      <c r="I7" s="27">
        <f t="shared" si="3"/>
        <v>874.95919200000003</v>
      </c>
      <c r="J7" s="27">
        <f t="shared" si="4"/>
        <v>1922.6191920000001</v>
      </c>
      <c r="K7" s="37">
        <f t="shared" si="5"/>
        <v>1988.540808</v>
      </c>
    </row>
    <row r="8" spans="1:11" x14ac:dyDescent="0.25">
      <c r="A8" s="10" t="s">
        <v>24</v>
      </c>
      <c r="B8" t="s">
        <v>11</v>
      </c>
      <c r="C8" s="1">
        <v>7500</v>
      </c>
      <c r="D8" s="11">
        <f t="shared" si="0"/>
        <v>4636.5</v>
      </c>
      <c r="E8" s="11">
        <f t="shared" si="1"/>
        <v>2863.5</v>
      </c>
      <c r="F8" s="2">
        <v>39995</v>
      </c>
      <c r="G8" s="3">
        <f>Mortgage!B10</f>
        <v>3459.26</v>
      </c>
      <c r="H8" s="27">
        <f t="shared" si="2"/>
        <v>2615.8924120000001</v>
      </c>
      <c r="I8" s="27">
        <f t="shared" si="3"/>
        <v>843.36758800000007</v>
      </c>
      <c r="J8" s="27">
        <f t="shared" si="4"/>
        <v>2020.6075879999999</v>
      </c>
      <c r="K8" s="37">
        <f t="shared" si="5"/>
        <v>2020.1324119999999</v>
      </c>
    </row>
    <row r="9" spans="1:11" x14ac:dyDescent="0.25">
      <c r="A9" s="10" t="s">
        <v>25</v>
      </c>
      <c r="B9" t="s">
        <v>11</v>
      </c>
      <c r="C9" s="1">
        <v>7500</v>
      </c>
      <c r="D9" s="11">
        <f t="shared" si="0"/>
        <v>4636.5</v>
      </c>
      <c r="E9" s="11">
        <f t="shared" si="1"/>
        <v>2863.5</v>
      </c>
      <c r="F9" s="2">
        <v>40026</v>
      </c>
      <c r="G9" s="3">
        <f>Mortgage!B11</f>
        <v>3602.19</v>
      </c>
      <c r="H9" s="27">
        <f t="shared" si="2"/>
        <v>2723.9760780000001</v>
      </c>
      <c r="I9" s="27">
        <f t="shared" si="3"/>
        <v>878.21392200000003</v>
      </c>
      <c r="J9" s="27">
        <f t="shared" si="4"/>
        <v>1912.5239219999999</v>
      </c>
      <c r="K9" s="37">
        <f t="shared" si="5"/>
        <v>1985.2860780000001</v>
      </c>
    </row>
    <row r="10" spans="1:11" x14ac:dyDescent="0.25">
      <c r="A10" s="10" t="s">
        <v>26</v>
      </c>
      <c r="B10" t="s">
        <v>11</v>
      </c>
      <c r="C10" s="1">
        <v>7500</v>
      </c>
      <c r="D10" s="11">
        <f t="shared" si="0"/>
        <v>4636.5</v>
      </c>
      <c r="E10" s="11">
        <f t="shared" si="1"/>
        <v>2863.5</v>
      </c>
      <c r="F10" s="2">
        <v>40057</v>
      </c>
      <c r="G10" s="3">
        <f>Mortgage!B12</f>
        <v>3384.57</v>
      </c>
      <c r="H10" s="27">
        <f t="shared" si="2"/>
        <v>2559.411834</v>
      </c>
      <c r="I10" s="27">
        <f t="shared" si="3"/>
        <v>825.15816600000005</v>
      </c>
      <c r="J10" s="27">
        <f t="shared" si="4"/>
        <v>2077.088166</v>
      </c>
      <c r="K10" s="37">
        <f t="shared" si="5"/>
        <v>2038.3418339999998</v>
      </c>
    </row>
    <row r="11" spans="1:11" x14ac:dyDescent="0.25">
      <c r="A11" s="10" t="s">
        <v>27</v>
      </c>
      <c r="B11" t="s">
        <v>11</v>
      </c>
      <c r="C11" s="1">
        <v>7500</v>
      </c>
      <c r="D11" s="11">
        <f t="shared" si="0"/>
        <v>4636.5</v>
      </c>
      <c r="E11" s="11">
        <f t="shared" si="1"/>
        <v>2863.5</v>
      </c>
      <c r="F11" s="2">
        <v>40087</v>
      </c>
      <c r="G11" s="3">
        <f>Mortgage!B13</f>
        <v>3414.13</v>
      </c>
      <c r="H11" s="27">
        <f t="shared" si="2"/>
        <v>2581.7651059999998</v>
      </c>
      <c r="I11" s="27">
        <f t="shared" si="3"/>
        <v>832.36489399999994</v>
      </c>
      <c r="J11" s="27">
        <f t="shared" si="4"/>
        <v>2054.7348940000002</v>
      </c>
      <c r="K11" s="37">
        <f t="shared" si="5"/>
        <v>2031.1351060000002</v>
      </c>
    </row>
    <row r="12" spans="1:11" x14ac:dyDescent="0.25">
      <c r="A12" s="10" t="s">
        <v>28</v>
      </c>
      <c r="B12" t="s">
        <v>11</v>
      </c>
      <c r="C12" s="1">
        <v>7500</v>
      </c>
      <c r="D12" s="11">
        <f t="shared" si="0"/>
        <v>4636.5</v>
      </c>
      <c r="E12" s="11">
        <f t="shared" si="1"/>
        <v>2863.5</v>
      </c>
      <c r="F12" s="2">
        <v>40118</v>
      </c>
      <c r="G12" s="3">
        <f>Mortgage!B14</f>
        <v>3499.53</v>
      </c>
      <c r="H12" s="27">
        <f t="shared" si="2"/>
        <v>2646.3445860000002</v>
      </c>
      <c r="I12" s="27">
        <f t="shared" si="3"/>
        <v>853.18541400000004</v>
      </c>
      <c r="J12" s="27">
        <f t="shared" si="4"/>
        <v>1990.1554139999998</v>
      </c>
      <c r="K12" s="37">
        <f t="shared" si="5"/>
        <v>2010.314586</v>
      </c>
    </row>
    <row r="13" spans="1:11" x14ac:dyDescent="0.25">
      <c r="A13" s="10" t="s">
        <v>29</v>
      </c>
      <c r="B13" t="s">
        <v>11</v>
      </c>
      <c r="C13" s="1">
        <v>7500</v>
      </c>
      <c r="D13" s="11">
        <f t="shared" si="0"/>
        <v>4636.5</v>
      </c>
      <c r="E13" s="11">
        <f t="shared" si="1"/>
        <v>2863.5</v>
      </c>
      <c r="F13" s="2">
        <v>40148</v>
      </c>
      <c r="G13" s="3">
        <f>Mortgage!B15</f>
        <v>3377.36</v>
      </c>
      <c r="H13" s="27">
        <f t="shared" si="2"/>
        <v>2553.9596320000001</v>
      </c>
      <c r="I13" s="27">
        <f t="shared" si="3"/>
        <v>823.40036799999996</v>
      </c>
      <c r="J13" s="27">
        <f t="shared" si="4"/>
        <v>2082.5403679999999</v>
      </c>
      <c r="K13" s="37">
        <f t="shared" si="5"/>
        <v>2040.0996319999999</v>
      </c>
    </row>
    <row r="14" spans="1:11" x14ac:dyDescent="0.25">
      <c r="A14" s="10" t="s">
        <v>30</v>
      </c>
      <c r="B14" t="s">
        <v>11</v>
      </c>
      <c r="C14" s="1">
        <v>7500</v>
      </c>
      <c r="D14" s="11">
        <f t="shared" si="0"/>
        <v>4636.5</v>
      </c>
      <c r="E14" s="11">
        <f t="shared" si="1"/>
        <v>2863.5</v>
      </c>
      <c r="F14" s="2">
        <v>40179</v>
      </c>
      <c r="G14" s="3">
        <f>Mortgage!B16</f>
        <v>3613.99</v>
      </c>
      <c r="H14" s="27">
        <f t="shared" si="2"/>
        <v>2732.899238</v>
      </c>
      <c r="I14" s="27">
        <f t="shared" si="3"/>
        <v>881.09076199999993</v>
      </c>
      <c r="J14" s="27">
        <f t="shared" si="4"/>
        <v>1903.600762</v>
      </c>
      <c r="K14" s="37">
        <f t="shared" si="5"/>
        <v>1982.4092380000002</v>
      </c>
    </row>
    <row r="15" spans="1:11" x14ac:dyDescent="0.25">
      <c r="A15" s="10" t="s">
        <v>31</v>
      </c>
      <c r="B15" t="s">
        <v>11</v>
      </c>
      <c r="C15" s="1">
        <v>7500</v>
      </c>
      <c r="D15" s="11">
        <f t="shared" si="0"/>
        <v>4636.5</v>
      </c>
      <c r="E15" s="11">
        <f t="shared" si="1"/>
        <v>2863.5</v>
      </c>
      <c r="F15" s="2">
        <v>40210</v>
      </c>
      <c r="G15" s="3">
        <f>Mortgage!B17</f>
        <v>3351.22</v>
      </c>
      <c r="H15" s="27">
        <f t="shared" si="2"/>
        <v>2534.1925639999999</v>
      </c>
      <c r="I15" s="27">
        <f t="shared" si="3"/>
        <v>817.02743599999997</v>
      </c>
      <c r="J15" s="27">
        <f t="shared" si="4"/>
        <v>2102.3074360000001</v>
      </c>
      <c r="K15" s="37">
        <f t="shared" si="5"/>
        <v>2046.4725640000001</v>
      </c>
    </row>
    <row r="16" spans="1:11" x14ac:dyDescent="0.25">
      <c r="A16" s="10" t="s">
        <v>32</v>
      </c>
      <c r="B16" t="s">
        <v>11</v>
      </c>
      <c r="C16" s="1">
        <v>7500</v>
      </c>
      <c r="D16" s="11">
        <f t="shared" si="0"/>
        <v>4636.5</v>
      </c>
      <c r="E16" s="11">
        <f t="shared" si="1"/>
        <v>2863.5</v>
      </c>
      <c r="F16" s="2">
        <v>40238</v>
      </c>
      <c r="G16" s="3">
        <f>Mortgage!B18</f>
        <v>3361.74</v>
      </c>
      <c r="H16" s="27">
        <f>G16*0.7562</f>
        <v>2542.1477879999998</v>
      </c>
      <c r="I16" s="27">
        <f>G16*0.2438</f>
        <v>819.5922119999999</v>
      </c>
      <c r="J16" s="27">
        <f>D16-H16</f>
        <v>2094.3522120000002</v>
      </c>
      <c r="K16" s="37">
        <f>E16-I16</f>
        <v>2043.907788</v>
      </c>
    </row>
    <row r="17" spans="1:13" x14ac:dyDescent="0.25">
      <c r="A17" s="17" t="s">
        <v>33</v>
      </c>
      <c r="B17" s="18" t="s">
        <v>11</v>
      </c>
      <c r="C17" s="19">
        <v>7500</v>
      </c>
      <c r="D17" s="20">
        <f t="shared" si="0"/>
        <v>4636.5</v>
      </c>
      <c r="E17" s="20">
        <f t="shared" si="1"/>
        <v>2863.5</v>
      </c>
      <c r="F17" s="14">
        <v>40274</v>
      </c>
      <c r="G17" s="15">
        <f>Mortgage!B19</f>
        <v>5221.78</v>
      </c>
      <c r="H17" s="28">
        <f>G17*0.7562</f>
        <v>3948.7100359999999</v>
      </c>
      <c r="I17" s="28">
        <f>G17*0.2438</f>
        <v>1273.0699639999998</v>
      </c>
      <c r="J17" s="28">
        <f>D17-H17</f>
        <v>687.78996400000005</v>
      </c>
      <c r="K17" s="38">
        <f>E17-I17</f>
        <v>1590.4300360000002</v>
      </c>
    </row>
    <row r="18" spans="1:13" x14ac:dyDescent="0.25">
      <c r="A18" s="23"/>
      <c r="B18" s="5"/>
      <c r="C18" s="16"/>
      <c r="D18" s="9">
        <f>SUM(D6:D17)</f>
        <v>55638</v>
      </c>
      <c r="E18" s="9">
        <f>SUM(E6:E17)</f>
        <v>34362</v>
      </c>
      <c r="F18" s="24"/>
      <c r="G18" s="4"/>
      <c r="H18" s="29"/>
      <c r="I18" s="29"/>
      <c r="J18" s="29"/>
      <c r="K18" s="39"/>
    </row>
    <row r="19" spans="1:13" x14ac:dyDescent="0.25">
      <c r="A19" s="10" t="s">
        <v>34</v>
      </c>
      <c r="B19" t="s">
        <v>11</v>
      </c>
      <c r="C19" s="1">
        <v>7500</v>
      </c>
      <c r="D19" s="11">
        <f>C19*0.2555</f>
        <v>1916.25</v>
      </c>
      <c r="E19" s="11">
        <f>C19*0.7445</f>
        <v>5583.75</v>
      </c>
      <c r="F19" s="2">
        <v>40302</v>
      </c>
      <c r="G19" s="3">
        <f>Mortgage!B21</f>
        <v>5221.7700000000004</v>
      </c>
      <c r="H19" s="27">
        <f>G19*0.6082</f>
        <v>3175.8805139999999</v>
      </c>
      <c r="I19" s="27">
        <f>G19*0.3918</f>
        <v>2045.889486</v>
      </c>
      <c r="J19" s="27">
        <f t="shared" si="4"/>
        <v>-1259.6305139999999</v>
      </c>
      <c r="K19" s="37">
        <f t="shared" si="5"/>
        <v>3537.860514</v>
      </c>
    </row>
    <row r="20" spans="1:13" x14ac:dyDescent="0.25">
      <c r="A20" s="10" t="s">
        <v>35</v>
      </c>
      <c r="B20" t="s">
        <v>11</v>
      </c>
      <c r="C20" s="1">
        <v>7500</v>
      </c>
      <c r="D20" s="11">
        <f t="shared" ref="D20:D29" si="6">C20*0.2555</f>
        <v>1916.25</v>
      </c>
      <c r="E20" s="11">
        <f>C20*0.7445</f>
        <v>5583.75</v>
      </c>
      <c r="F20" s="2">
        <v>40333</v>
      </c>
      <c r="G20" s="3">
        <f>Mortgage!B22</f>
        <v>5221.78</v>
      </c>
      <c r="H20" s="27">
        <f t="shared" ref="H20:H28" si="7">G20*0.6082</f>
        <v>3175.8865959999998</v>
      </c>
      <c r="I20" s="27">
        <f t="shared" ref="I20:I28" si="8">G20*0.3918</f>
        <v>2045.8934039999997</v>
      </c>
      <c r="J20" s="27">
        <f t="shared" si="4"/>
        <v>-1259.6365959999998</v>
      </c>
      <c r="K20" s="37">
        <f t="shared" si="5"/>
        <v>3537.8565960000005</v>
      </c>
    </row>
    <row r="21" spans="1:13" x14ac:dyDescent="0.25">
      <c r="A21" s="10" t="s">
        <v>36</v>
      </c>
      <c r="B21" t="s">
        <v>11</v>
      </c>
      <c r="C21" s="1">
        <v>7500</v>
      </c>
      <c r="D21" s="11">
        <f t="shared" si="6"/>
        <v>1916.25</v>
      </c>
      <c r="E21" s="11">
        <f>C21*0.7445</f>
        <v>5583.75</v>
      </c>
      <c r="F21" s="2">
        <v>40364</v>
      </c>
      <c r="G21" s="3">
        <f>Mortgage!B23</f>
        <v>5221.78</v>
      </c>
      <c r="H21" s="27">
        <f t="shared" si="7"/>
        <v>3175.8865959999998</v>
      </c>
      <c r="I21" s="27">
        <f t="shared" si="8"/>
        <v>2045.8934039999997</v>
      </c>
      <c r="J21" s="27">
        <f t="shared" si="4"/>
        <v>-1259.6365959999998</v>
      </c>
      <c r="K21" s="37">
        <f t="shared" si="5"/>
        <v>3537.8565960000005</v>
      </c>
    </row>
    <row r="22" spans="1:13" x14ac:dyDescent="0.25">
      <c r="A22" s="10" t="s">
        <v>37</v>
      </c>
      <c r="B22" t="s">
        <v>11</v>
      </c>
      <c r="C22" s="1">
        <v>7500</v>
      </c>
      <c r="D22" s="11">
        <f t="shared" si="6"/>
        <v>1916.25</v>
      </c>
      <c r="E22" s="11">
        <f>C22*0.7445</f>
        <v>5583.75</v>
      </c>
      <c r="F22" s="2">
        <v>40394</v>
      </c>
      <c r="G22" s="3">
        <f>Mortgage!B24</f>
        <v>5221.78</v>
      </c>
      <c r="H22" s="27">
        <f t="shared" si="7"/>
        <v>3175.8865959999998</v>
      </c>
      <c r="I22" s="27">
        <f t="shared" si="8"/>
        <v>2045.8934039999997</v>
      </c>
      <c r="J22" s="27">
        <f t="shared" si="4"/>
        <v>-1259.6365959999998</v>
      </c>
      <c r="K22" s="37">
        <f t="shared" si="5"/>
        <v>3537.8565960000005</v>
      </c>
    </row>
    <row r="23" spans="1:13" x14ac:dyDescent="0.25">
      <c r="A23" s="1" t="s">
        <v>38</v>
      </c>
      <c r="B23" t="s">
        <v>11</v>
      </c>
      <c r="C23" s="1">
        <v>7500</v>
      </c>
      <c r="D23" s="11">
        <f t="shared" si="6"/>
        <v>1916.25</v>
      </c>
      <c r="E23" s="11">
        <f>C23*0.7445</f>
        <v>5583.75</v>
      </c>
      <c r="F23" s="2">
        <v>40427</v>
      </c>
      <c r="G23" s="3">
        <f>Mortgage!B25</f>
        <v>5221.78</v>
      </c>
      <c r="H23" s="27">
        <f t="shared" si="7"/>
        <v>3175.8865959999998</v>
      </c>
      <c r="I23" s="27">
        <f t="shared" si="8"/>
        <v>2045.8934039999997</v>
      </c>
      <c r="J23" s="27">
        <f t="shared" ref="J23:J28" si="9">D23-H23</f>
        <v>-1259.6365959999998</v>
      </c>
      <c r="K23" s="37">
        <f t="shared" ref="K23:K28" si="10">E23-I23</f>
        <v>3537.8565960000005</v>
      </c>
    </row>
    <row r="24" spans="1:13" x14ac:dyDescent="0.25">
      <c r="A24" s="1" t="s">
        <v>39</v>
      </c>
      <c r="B24" t="s">
        <v>11</v>
      </c>
      <c r="C24" s="1">
        <v>7500</v>
      </c>
      <c r="D24" s="11">
        <f t="shared" si="6"/>
        <v>1916.25</v>
      </c>
      <c r="E24" s="11">
        <f t="shared" ref="E24:E29" si="11">C24*0.7445</f>
        <v>5583.75</v>
      </c>
      <c r="F24" s="2">
        <v>40455</v>
      </c>
      <c r="G24" s="3">
        <f>Mortgage!B26</f>
        <v>5221.7700000000004</v>
      </c>
      <c r="H24" s="27">
        <f t="shared" si="7"/>
        <v>3175.8805139999999</v>
      </c>
      <c r="I24" s="27">
        <f t="shared" si="8"/>
        <v>2045.889486</v>
      </c>
      <c r="J24" s="27">
        <f t="shared" si="9"/>
        <v>-1259.6305139999999</v>
      </c>
      <c r="K24" s="37">
        <f t="shared" si="10"/>
        <v>3537.860514</v>
      </c>
    </row>
    <row r="25" spans="1:13" x14ac:dyDescent="0.25">
      <c r="A25" s="1" t="s">
        <v>40</v>
      </c>
      <c r="B25" t="s">
        <v>11</v>
      </c>
      <c r="C25" s="1">
        <v>7500</v>
      </c>
      <c r="D25" s="11">
        <f t="shared" si="6"/>
        <v>1916.25</v>
      </c>
      <c r="E25" s="11">
        <f t="shared" si="11"/>
        <v>5583.75</v>
      </c>
      <c r="F25" s="2">
        <v>40486</v>
      </c>
      <c r="G25" s="3">
        <f>Mortgage!B27</f>
        <v>5221.7700000000004</v>
      </c>
      <c r="H25" s="27">
        <f t="shared" si="7"/>
        <v>3175.8805139999999</v>
      </c>
      <c r="I25" s="27">
        <f t="shared" si="8"/>
        <v>2045.889486</v>
      </c>
      <c r="J25" s="27">
        <f t="shared" si="9"/>
        <v>-1259.6305139999999</v>
      </c>
      <c r="K25" s="37">
        <f t="shared" si="10"/>
        <v>3537.860514</v>
      </c>
    </row>
    <row r="26" spans="1:13" x14ac:dyDescent="0.25">
      <c r="A26" s="1" t="s">
        <v>41</v>
      </c>
      <c r="B26" t="s">
        <v>11</v>
      </c>
      <c r="C26" s="1">
        <v>7500</v>
      </c>
      <c r="D26" s="11">
        <f t="shared" si="6"/>
        <v>1916.25</v>
      </c>
      <c r="E26" s="11">
        <f t="shared" si="11"/>
        <v>5583.75</v>
      </c>
      <c r="F26" s="2">
        <v>40518</v>
      </c>
      <c r="G26" s="3">
        <f>Mortgage!B28</f>
        <v>5221.78</v>
      </c>
      <c r="H26" s="27">
        <f t="shared" si="7"/>
        <v>3175.8865959999998</v>
      </c>
      <c r="I26" s="27">
        <f t="shared" si="8"/>
        <v>2045.8934039999997</v>
      </c>
      <c r="J26" s="27">
        <f t="shared" si="9"/>
        <v>-1259.6365959999998</v>
      </c>
      <c r="K26" s="37">
        <f t="shared" si="10"/>
        <v>3537.8565960000005</v>
      </c>
    </row>
    <row r="27" spans="1:13" x14ac:dyDescent="0.25">
      <c r="A27" s="1" t="s">
        <v>42</v>
      </c>
      <c r="B27" t="s">
        <v>11</v>
      </c>
      <c r="C27" s="1">
        <v>7500</v>
      </c>
      <c r="D27" s="11">
        <f t="shared" si="6"/>
        <v>1916.25</v>
      </c>
      <c r="E27" s="11">
        <f t="shared" si="11"/>
        <v>5583.75</v>
      </c>
      <c r="F27" s="2">
        <v>40547</v>
      </c>
      <c r="G27" s="3">
        <f>Mortgage!B29</f>
        <v>5221.78</v>
      </c>
      <c r="H27" s="27">
        <f t="shared" si="7"/>
        <v>3175.8865959999998</v>
      </c>
      <c r="I27" s="27">
        <f t="shared" si="8"/>
        <v>2045.8934039999997</v>
      </c>
      <c r="J27" s="27">
        <f t="shared" si="9"/>
        <v>-1259.6365959999998</v>
      </c>
      <c r="K27" s="37">
        <f t="shared" si="10"/>
        <v>3537.8565960000005</v>
      </c>
    </row>
    <row r="28" spans="1:13" x14ac:dyDescent="0.25">
      <c r="A28" s="1" t="s">
        <v>43</v>
      </c>
      <c r="B28" t="s">
        <v>11</v>
      </c>
      <c r="C28" s="1">
        <v>7500</v>
      </c>
      <c r="D28" s="11">
        <f t="shared" si="6"/>
        <v>1916.25</v>
      </c>
      <c r="E28" s="11">
        <f t="shared" si="11"/>
        <v>5583.75</v>
      </c>
      <c r="F28" s="2">
        <v>40578</v>
      </c>
      <c r="G28" s="3">
        <f>Mortgage!B30</f>
        <v>5221.78</v>
      </c>
      <c r="H28" s="27">
        <f t="shared" si="7"/>
        <v>3175.8865959999998</v>
      </c>
      <c r="I28" s="27">
        <f t="shared" si="8"/>
        <v>2045.8934039999997</v>
      </c>
      <c r="J28" s="27">
        <f t="shared" si="9"/>
        <v>-1259.6365959999998</v>
      </c>
      <c r="K28" s="37">
        <f t="shared" si="10"/>
        <v>3537.8565960000005</v>
      </c>
    </row>
    <row r="29" spans="1:13" x14ac:dyDescent="0.25">
      <c r="A29" s="1" t="s">
        <v>44</v>
      </c>
      <c r="B29" t="s">
        <v>11</v>
      </c>
      <c r="C29" s="1">
        <v>7500</v>
      </c>
      <c r="D29" s="11">
        <f t="shared" si="6"/>
        <v>1916.25</v>
      </c>
      <c r="E29" s="11">
        <f t="shared" si="11"/>
        <v>5583.75</v>
      </c>
      <c r="F29" s="2">
        <f>Mortgage!A31</f>
        <v>40606</v>
      </c>
      <c r="G29" s="3">
        <f>Mortgage!B31</f>
        <v>5221.7700000000004</v>
      </c>
      <c r="H29" s="27">
        <f>G29*0.6082</f>
        <v>3175.8805139999999</v>
      </c>
      <c r="I29" s="27">
        <f>G29*0.3918</f>
        <v>2045.889486</v>
      </c>
      <c r="J29" s="27">
        <f>D29-H29</f>
        <v>-1259.6305139999999</v>
      </c>
      <c r="K29" s="37">
        <f>E29-I29</f>
        <v>3537.860514</v>
      </c>
    </row>
    <row r="30" spans="1:13" x14ac:dyDescent="0.25">
      <c r="A30" s="31" t="s">
        <v>45</v>
      </c>
      <c r="B30" t="s">
        <v>11</v>
      </c>
      <c r="C30" s="1">
        <v>7500</v>
      </c>
      <c r="D30" s="11">
        <f t="shared" ref="D30" si="12">C30*0.2555</f>
        <v>1916.25</v>
      </c>
      <c r="E30" s="11">
        <f t="shared" ref="E30" si="13">C30*0.7445</f>
        <v>5583.75</v>
      </c>
      <c r="F30" s="2">
        <f>Mortgage!A32</f>
        <v>40637</v>
      </c>
      <c r="G30" s="3">
        <f>Mortgage!B32</f>
        <v>5221.78</v>
      </c>
      <c r="H30" s="27">
        <f t="shared" ref="H30" si="14">G30*0.6082</f>
        <v>3175.8865959999998</v>
      </c>
      <c r="I30" s="27">
        <f t="shared" ref="I30" si="15">G30*0.3918</f>
        <v>2045.8934039999997</v>
      </c>
      <c r="J30" s="27">
        <f t="shared" ref="J30" si="16">D30-H30</f>
        <v>-1259.6365959999998</v>
      </c>
      <c r="K30" s="37">
        <f t="shared" ref="K30" si="17">E30-I30</f>
        <v>3537.8565960000005</v>
      </c>
    </row>
    <row r="31" spans="1:13" x14ac:dyDescent="0.25">
      <c r="A31" s="26"/>
      <c r="D31" s="11">
        <f>SUM(D19:D30)</f>
        <v>22995</v>
      </c>
      <c r="E31" s="11">
        <f>SUM(E19:E30)</f>
        <v>67005</v>
      </c>
      <c r="F31" s="2"/>
      <c r="G31" s="24"/>
      <c r="H31" s="30">
        <f>SUM(H19:H30)</f>
        <v>38110.614823999997</v>
      </c>
      <c r="I31" s="30">
        <f>SUM(I19:I30)</f>
        <v>24550.705175999996</v>
      </c>
      <c r="J31" s="30">
        <f>SUM(J19:J30)</f>
        <v>-15115.614824000002</v>
      </c>
      <c r="K31" s="40">
        <f>SUM(K19:K30)</f>
        <v>42454.294824000004</v>
      </c>
    </row>
    <row r="32" spans="1:13" x14ac:dyDescent="0.25">
      <c r="A32" s="1" t="s">
        <v>46</v>
      </c>
      <c r="B32" t="s">
        <v>11</v>
      </c>
      <c r="C32" s="1">
        <v>9000</v>
      </c>
      <c r="D32" s="11">
        <f>C32*0.118</f>
        <v>1062</v>
      </c>
      <c r="E32" s="11">
        <f>C32*0.882</f>
        <v>7938</v>
      </c>
      <c r="F32" s="2">
        <f>Mortgage!A34</f>
        <v>40667</v>
      </c>
      <c r="G32" s="3">
        <f>Mortgage!B34</f>
        <v>5221.78</v>
      </c>
      <c r="H32" s="27">
        <f t="shared" ref="H32:H35" si="18">G32*0.6082</f>
        <v>3175.8865959999998</v>
      </c>
      <c r="I32" s="27">
        <f t="shared" ref="I32:I35" si="19">G32*0.3918</f>
        <v>2045.8934039999997</v>
      </c>
      <c r="J32" s="27">
        <f t="shared" ref="J32:J35" si="20">D32-H32</f>
        <v>-2113.8865959999998</v>
      </c>
      <c r="K32" s="37">
        <f t="shared" ref="K32:K35" si="21">E32-I32</f>
        <v>5892.1065960000005</v>
      </c>
      <c r="L32" s="33">
        <f>K32-3537.86</f>
        <v>2354.2465960000004</v>
      </c>
      <c r="M32" s="27">
        <f>M31+L32</f>
        <v>2354.2465960000004</v>
      </c>
    </row>
    <row r="33" spans="1:13" x14ac:dyDescent="0.25">
      <c r="A33" s="1" t="s">
        <v>47</v>
      </c>
      <c r="B33" t="s">
        <v>11</v>
      </c>
      <c r="C33" s="1">
        <v>9000</v>
      </c>
      <c r="D33" s="11">
        <f t="shared" ref="D33:D36" si="22">C33*0.118</f>
        <v>1062</v>
      </c>
      <c r="E33" s="11">
        <f t="shared" ref="E33:E36" si="23">C33*0.882</f>
        <v>7938</v>
      </c>
      <c r="F33" s="2">
        <f>Mortgage!A35</f>
        <v>40698</v>
      </c>
      <c r="G33" s="3">
        <f>Mortgage!B35</f>
        <v>5221.7700000000004</v>
      </c>
      <c r="H33" s="27">
        <f t="shared" si="18"/>
        <v>3175.8805139999999</v>
      </c>
      <c r="I33" s="27">
        <f t="shared" si="19"/>
        <v>2045.889486</v>
      </c>
      <c r="J33" s="27">
        <f t="shared" si="20"/>
        <v>-2113.8805139999999</v>
      </c>
      <c r="K33" s="37">
        <f t="shared" si="21"/>
        <v>5892.110514</v>
      </c>
      <c r="L33" s="33">
        <f t="shared" ref="L33:L36" si="24">K33-3537.86</f>
        <v>2354.2505139999998</v>
      </c>
      <c r="M33" s="27">
        <f t="shared" ref="M33:M41" si="25">M32+L33</f>
        <v>4708.4971100000002</v>
      </c>
    </row>
    <row r="34" spans="1:13" x14ac:dyDescent="0.25">
      <c r="A34" s="1" t="s">
        <v>48</v>
      </c>
      <c r="B34" t="s">
        <v>11</v>
      </c>
      <c r="C34" s="1">
        <v>9000</v>
      </c>
      <c r="D34" s="11">
        <f t="shared" si="22"/>
        <v>1062</v>
      </c>
      <c r="E34" s="11">
        <f t="shared" si="23"/>
        <v>7938</v>
      </c>
      <c r="F34" s="2">
        <f>Mortgage!A36</f>
        <v>40728</v>
      </c>
      <c r="G34" s="3">
        <f>Mortgage!B36</f>
        <v>5221.7700000000004</v>
      </c>
      <c r="H34" s="27">
        <f t="shared" si="18"/>
        <v>3175.8805139999999</v>
      </c>
      <c r="I34" s="27">
        <f t="shared" si="19"/>
        <v>2045.889486</v>
      </c>
      <c r="J34" s="27">
        <f t="shared" si="20"/>
        <v>-2113.8805139999999</v>
      </c>
      <c r="K34" s="37">
        <f t="shared" si="21"/>
        <v>5892.110514</v>
      </c>
      <c r="L34" s="33">
        <f t="shared" si="24"/>
        <v>2354.2505139999998</v>
      </c>
      <c r="M34" s="27">
        <f t="shared" si="25"/>
        <v>7062.7476239999996</v>
      </c>
    </row>
    <row r="35" spans="1:13" x14ac:dyDescent="0.25">
      <c r="A35" s="1" t="s">
        <v>49</v>
      </c>
      <c r="B35" t="s">
        <v>11</v>
      </c>
      <c r="C35" s="1">
        <v>9000</v>
      </c>
      <c r="D35" s="11">
        <f t="shared" si="22"/>
        <v>1062</v>
      </c>
      <c r="E35" s="11">
        <f t="shared" si="23"/>
        <v>7938</v>
      </c>
      <c r="F35" s="2">
        <f>Mortgage!A37</f>
        <v>40759</v>
      </c>
      <c r="G35" s="3">
        <f>Mortgage!B37</f>
        <v>5221.7700000000004</v>
      </c>
      <c r="H35" s="27">
        <f t="shared" si="18"/>
        <v>3175.8805139999999</v>
      </c>
      <c r="I35" s="27">
        <f t="shared" si="19"/>
        <v>2045.889486</v>
      </c>
      <c r="J35" s="27">
        <f t="shared" si="20"/>
        <v>-2113.8805139999999</v>
      </c>
      <c r="K35" s="37">
        <f t="shared" si="21"/>
        <v>5892.110514</v>
      </c>
      <c r="L35" s="33">
        <f t="shared" si="24"/>
        <v>2354.2505139999998</v>
      </c>
      <c r="M35" s="27">
        <f t="shared" si="25"/>
        <v>9416.998137999999</v>
      </c>
    </row>
    <row r="36" spans="1:13" x14ac:dyDescent="0.25">
      <c r="A36" s="1" t="s">
        <v>50</v>
      </c>
      <c r="B36" t="s">
        <v>11</v>
      </c>
      <c r="C36" s="1">
        <v>9000</v>
      </c>
      <c r="D36" s="11">
        <f t="shared" si="22"/>
        <v>1062</v>
      </c>
      <c r="E36" s="11">
        <f t="shared" si="23"/>
        <v>7938</v>
      </c>
      <c r="F36" s="2">
        <f>Mortgage!A38</f>
        <v>40790</v>
      </c>
      <c r="G36" s="3">
        <f>Mortgage!B38</f>
        <v>5221.7700000000004</v>
      </c>
      <c r="H36" s="27">
        <f t="shared" ref="H36" si="26">G36*0.6082</f>
        <v>3175.8805139999999</v>
      </c>
      <c r="I36" s="27">
        <f t="shared" ref="I36" si="27">G36*0.3918</f>
        <v>2045.889486</v>
      </c>
      <c r="J36" s="27">
        <f t="shared" ref="J36" si="28">D36-H36</f>
        <v>-2113.8805139999999</v>
      </c>
      <c r="K36" s="37">
        <f t="shared" ref="K36" si="29">E36-I36</f>
        <v>5892.110514</v>
      </c>
      <c r="L36" s="33">
        <f t="shared" si="24"/>
        <v>2354.2505139999998</v>
      </c>
      <c r="M36" s="27">
        <f t="shared" si="25"/>
        <v>11771.248651999998</v>
      </c>
    </row>
    <row r="37" spans="1:13" x14ac:dyDescent="0.25">
      <c r="A37" s="1" t="s">
        <v>51</v>
      </c>
      <c r="B37" t="s">
        <v>11</v>
      </c>
      <c r="C37" s="1">
        <v>9000</v>
      </c>
      <c r="D37" s="11">
        <f t="shared" ref="D37:D39" si="30">C37*0.118</f>
        <v>1062</v>
      </c>
      <c r="E37" s="11">
        <f t="shared" ref="E37:E39" si="31">C37*0.882</f>
        <v>7938</v>
      </c>
      <c r="F37" s="2">
        <f>Mortgage!A39</f>
        <v>40820</v>
      </c>
      <c r="G37" s="3">
        <f>Mortgage!B39</f>
        <v>5221.7700000000004</v>
      </c>
      <c r="H37" s="27">
        <f t="shared" ref="H37:H39" si="32">G37*0.6082</f>
        <v>3175.8805139999999</v>
      </c>
      <c r="I37" s="27">
        <f t="shared" ref="I37:I39" si="33">G37*0.3918</f>
        <v>2045.889486</v>
      </c>
      <c r="J37" s="27">
        <f t="shared" ref="J37:J39" si="34">D37-H37</f>
        <v>-2113.8805139999999</v>
      </c>
      <c r="K37" s="37">
        <f t="shared" ref="K37:K39" si="35">E37-I37</f>
        <v>5892.110514</v>
      </c>
      <c r="L37" s="27">
        <v>0</v>
      </c>
      <c r="M37" s="27">
        <f t="shared" si="25"/>
        <v>11771.248651999998</v>
      </c>
    </row>
    <row r="38" spans="1:13" x14ac:dyDescent="0.25">
      <c r="A38" s="1" t="s">
        <v>52</v>
      </c>
      <c r="B38" t="s">
        <v>11</v>
      </c>
      <c r="C38" s="1">
        <v>9000</v>
      </c>
      <c r="D38" s="11">
        <f t="shared" si="30"/>
        <v>1062</v>
      </c>
      <c r="E38" s="11">
        <f t="shared" si="31"/>
        <v>7938</v>
      </c>
      <c r="F38" s="2">
        <f>Mortgage!A40</f>
        <v>40851</v>
      </c>
      <c r="G38" s="3">
        <f>Mortgage!B40</f>
        <v>5221.78</v>
      </c>
      <c r="H38" s="27">
        <f t="shared" si="32"/>
        <v>3175.8865959999998</v>
      </c>
      <c r="I38" s="27">
        <f t="shared" si="33"/>
        <v>2045.8934039999997</v>
      </c>
      <c r="J38" s="27">
        <f t="shared" si="34"/>
        <v>-2113.8865959999998</v>
      </c>
      <c r="K38" s="37">
        <f t="shared" si="35"/>
        <v>5892.1065960000005</v>
      </c>
      <c r="L38" s="33">
        <v>140.02000000000001</v>
      </c>
      <c r="M38" s="27">
        <f t="shared" si="25"/>
        <v>11911.268651999999</v>
      </c>
    </row>
    <row r="39" spans="1:13" x14ac:dyDescent="0.25">
      <c r="A39" s="1" t="s">
        <v>53</v>
      </c>
      <c r="B39" t="s">
        <v>11</v>
      </c>
      <c r="C39" s="1">
        <v>9000</v>
      </c>
      <c r="D39" s="11">
        <f t="shared" si="30"/>
        <v>1062</v>
      </c>
      <c r="E39" s="11">
        <f t="shared" si="31"/>
        <v>7938</v>
      </c>
      <c r="F39" s="2">
        <f>Mortgage!A41</f>
        <v>40883</v>
      </c>
      <c r="G39" s="3">
        <f>Mortgage!B41</f>
        <v>5221.7700000000004</v>
      </c>
      <c r="H39" s="27">
        <f t="shared" si="32"/>
        <v>3175.8805139999999</v>
      </c>
      <c r="I39" s="27">
        <f t="shared" si="33"/>
        <v>2045.889486</v>
      </c>
      <c r="J39" s="27">
        <f t="shared" si="34"/>
        <v>-2113.8805139999999</v>
      </c>
      <c r="K39" s="37">
        <f t="shared" si="35"/>
        <v>5892.110514</v>
      </c>
      <c r="L39" s="33">
        <f>K39</f>
        <v>5892.110514</v>
      </c>
      <c r="M39" s="27">
        <f t="shared" si="25"/>
        <v>17803.379165999999</v>
      </c>
    </row>
    <row r="40" spans="1:13" x14ac:dyDescent="0.25">
      <c r="A40" s="1" t="s">
        <v>54</v>
      </c>
      <c r="B40" t="s">
        <v>11</v>
      </c>
      <c r="C40" s="1">
        <v>9000</v>
      </c>
      <c r="D40" s="11">
        <f t="shared" ref="D40:D41" si="36">C40*0.118</f>
        <v>1062</v>
      </c>
      <c r="E40" s="11">
        <f t="shared" ref="E40:E41" si="37">C40*0.882</f>
        <v>7938</v>
      </c>
      <c r="F40" s="2">
        <f>Mortgage!A42</f>
        <v>40912</v>
      </c>
      <c r="G40" s="3">
        <f>Mortgage!B42</f>
        <v>5221.7700000000004</v>
      </c>
      <c r="H40" s="27">
        <f t="shared" ref="H40:H41" si="38">G40*0.6082</f>
        <v>3175.8805139999999</v>
      </c>
      <c r="I40" s="27">
        <f t="shared" ref="I40:I41" si="39">G40*0.3918</f>
        <v>2045.889486</v>
      </c>
      <c r="J40" s="27">
        <f t="shared" ref="J40:J41" si="40">D40-H40</f>
        <v>-2113.8805139999999</v>
      </c>
      <c r="K40" s="37">
        <f t="shared" ref="K40:K41" si="41">E40-I40</f>
        <v>5892.110514</v>
      </c>
      <c r="L40" s="33">
        <f t="shared" ref="L40:L41" si="42">K40</f>
        <v>5892.110514</v>
      </c>
      <c r="M40" s="27">
        <f t="shared" si="25"/>
        <v>23695.489679999999</v>
      </c>
    </row>
    <row r="41" spans="1:13" x14ac:dyDescent="0.25">
      <c r="A41" s="1" t="s">
        <v>55</v>
      </c>
      <c r="B41" t="s">
        <v>11</v>
      </c>
      <c r="C41" s="1">
        <v>9000</v>
      </c>
      <c r="D41" s="11">
        <f t="shared" si="36"/>
        <v>1062</v>
      </c>
      <c r="E41" s="11">
        <f t="shared" si="37"/>
        <v>7938</v>
      </c>
      <c r="F41" s="2">
        <f>Mortgage!A43</f>
        <v>40943</v>
      </c>
      <c r="G41" s="3">
        <f>Mortgage!B43</f>
        <v>5221.78</v>
      </c>
      <c r="H41" s="27">
        <f t="shared" si="38"/>
        <v>3175.8865959999998</v>
      </c>
      <c r="I41" s="27">
        <f t="shared" si="39"/>
        <v>2045.8934039999997</v>
      </c>
      <c r="J41" s="27">
        <f t="shared" si="40"/>
        <v>-2113.8865959999998</v>
      </c>
      <c r="K41" s="37">
        <f t="shared" si="41"/>
        <v>5892.1065960000005</v>
      </c>
      <c r="L41" s="33">
        <f t="shared" si="42"/>
        <v>5892.1065960000005</v>
      </c>
      <c r="M41" s="27">
        <f t="shared" si="25"/>
        <v>29587.596276</v>
      </c>
    </row>
    <row r="42" spans="1:13" x14ac:dyDescent="0.25">
      <c r="A42" s="1" t="s">
        <v>56</v>
      </c>
      <c r="B42" t="s">
        <v>11</v>
      </c>
      <c r="C42" s="1">
        <v>9000</v>
      </c>
      <c r="D42" s="11">
        <f t="shared" ref="D42:D43" si="43">C42*0.118</f>
        <v>1062</v>
      </c>
      <c r="E42" s="11">
        <f t="shared" ref="E42:E43" si="44">C42*0.882</f>
        <v>7938</v>
      </c>
      <c r="F42" s="10">
        <v>40972</v>
      </c>
      <c r="G42" s="3">
        <f>Mortgage!B44</f>
        <v>5221.78</v>
      </c>
      <c r="H42" s="27">
        <f t="shared" ref="H42:H43" si="45">G42*0.6082</f>
        <v>3175.8865959999998</v>
      </c>
      <c r="I42" s="27">
        <f t="shared" ref="I42:I43" si="46">G42*0.3918</f>
        <v>2045.8934039999997</v>
      </c>
      <c r="J42" s="27">
        <f t="shared" ref="J42:J43" si="47">D42-H42</f>
        <v>-2113.8865959999998</v>
      </c>
      <c r="K42" s="37">
        <f t="shared" ref="K42:K43" si="48">E42-I42</f>
        <v>5892.1065960000005</v>
      </c>
      <c r="L42" s="27"/>
    </row>
    <row r="43" spans="1:13" x14ac:dyDescent="0.25">
      <c r="A43" s="1" t="s">
        <v>57</v>
      </c>
      <c r="B43" t="s">
        <v>11</v>
      </c>
      <c r="C43" s="1">
        <v>9000</v>
      </c>
      <c r="D43" s="11">
        <f t="shared" si="43"/>
        <v>1062</v>
      </c>
      <c r="E43" s="11">
        <f t="shared" si="44"/>
        <v>7938</v>
      </c>
      <c r="F43" s="10">
        <v>41003</v>
      </c>
      <c r="G43" s="3">
        <f>Mortgage!B45</f>
        <v>5221.7700000000004</v>
      </c>
      <c r="H43" s="27">
        <f t="shared" si="45"/>
        <v>3175.8805139999999</v>
      </c>
      <c r="I43" s="27">
        <f t="shared" si="46"/>
        <v>2045.889486</v>
      </c>
      <c r="J43" s="27">
        <f t="shared" si="47"/>
        <v>-2113.8805139999999</v>
      </c>
      <c r="K43" s="37">
        <f t="shared" si="48"/>
        <v>5892.110514</v>
      </c>
    </row>
    <row r="44" spans="1:13" x14ac:dyDescent="0.25">
      <c r="K44" s="37">
        <f>SUM(K32:K43)</f>
        <v>70705.310495999991</v>
      </c>
    </row>
  </sheetData>
  <printOptions gridLines="1"/>
  <pageMargins left="0.47244094488188981" right="0.11811023622047245" top="1.3385826771653544" bottom="1.338582677165354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Mortgage</vt:lpstr>
      <vt:lpstr>Rent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2013-01-23T09:37:13Z</cp:lastPrinted>
  <dcterms:created xsi:type="dcterms:W3CDTF">2009-09-02T11:57:53Z</dcterms:created>
  <dcterms:modified xsi:type="dcterms:W3CDTF">2013-01-23T09:37:48Z</dcterms:modified>
</cp:coreProperties>
</file>