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m\Desktop\Work In Progress - December 2021\"/>
    </mc:Choice>
  </mc:AlternateContent>
  <xr:revisionPtr revIDLastSave="0" documentId="13_ncr:1_{1E39877F-0C2F-49B0-9D43-D911A6B76384}" xr6:coauthVersionLast="47" xr6:coauthVersionMax="47" xr10:uidLastSave="{00000000-0000-0000-0000-000000000000}"/>
  <bookViews>
    <workbookView xWindow="-120" yWindow="-120" windowWidth="24240" windowHeight="13140" xr2:uid="{4B955E4E-BDE0-4A8C-A5CE-399E02F1F2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1" i="1" l="1"/>
  <c r="S61" i="1"/>
  <c r="M61" i="1"/>
  <c r="J61" i="1"/>
  <c r="G61" i="1"/>
  <c r="V60" i="1"/>
  <c r="S60" i="1"/>
  <c r="M60" i="1"/>
  <c r="J60" i="1"/>
  <c r="G60" i="1"/>
  <c r="V59" i="1"/>
  <c r="S59" i="1"/>
  <c r="M59" i="1"/>
  <c r="J59" i="1"/>
  <c r="G59" i="1"/>
  <c r="V58" i="1"/>
  <c r="S58" i="1"/>
  <c r="M58" i="1"/>
  <c r="J58" i="1"/>
  <c r="G58" i="1"/>
  <c r="V57" i="1"/>
  <c r="S57" i="1"/>
  <c r="M57" i="1"/>
  <c r="J57" i="1"/>
  <c r="G57" i="1"/>
  <c r="V40" i="1"/>
  <c r="S40" i="1"/>
  <c r="M40" i="1"/>
  <c r="J40" i="1"/>
  <c r="G40" i="1"/>
  <c r="V39" i="1"/>
  <c r="S39" i="1"/>
  <c r="M39" i="1"/>
  <c r="J39" i="1"/>
  <c r="G39" i="1"/>
  <c r="V23" i="1"/>
  <c r="S23" i="1"/>
  <c r="M23" i="1"/>
  <c r="J23" i="1"/>
  <c r="G23" i="1"/>
  <c r="V19" i="1"/>
  <c r="S19" i="1"/>
  <c r="M19" i="1"/>
  <c r="J19" i="1"/>
  <c r="G19" i="1"/>
  <c r="Y55" i="1"/>
  <c r="V18" i="1"/>
  <c r="S18" i="1"/>
  <c r="M18" i="1"/>
  <c r="J18" i="1"/>
  <c r="G18" i="1"/>
  <c r="P55" i="1"/>
  <c r="Y5" i="1"/>
  <c r="Y6" i="1" s="1"/>
  <c r="Y4" i="1"/>
  <c r="Z4" i="1" s="1"/>
  <c r="AA4" i="1"/>
  <c r="AB4" i="1" s="1"/>
  <c r="Z5" i="1"/>
  <c r="AA5" i="1"/>
  <c r="AB5" i="1" s="1"/>
  <c r="AA6" i="1"/>
  <c r="AB6" i="1" s="1"/>
  <c r="AA7" i="1"/>
  <c r="AB7" i="1"/>
  <c r="AA8" i="1"/>
  <c r="AB8" i="1"/>
  <c r="AA9" i="1"/>
  <c r="AB9" i="1" s="1"/>
  <c r="AA10" i="1"/>
  <c r="AB10" i="1" s="1"/>
  <c r="AA11" i="1"/>
  <c r="AB11" i="1"/>
  <c r="AA12" i="1"/>
  <c r="AB12" i="1" s="1"/>
  <c r="AA13" i="1"/>
  <c r="AB13" i="1" s="1"/>
  <c r="AA14" i="1"/>
  <c r="AB14" i="1" s="1"/>
  <c r="AA15" i="1"/>
  <c r="AB15" i="1"/>
  <c r="AA16" i="1"/>
  <c r="AB16" i="1" s="1"/>
  <c r="AA17" i="1"/>
  <c r="AB17" i="1" s="1"/>
  <c r="AA18" i="1"/>
  <c r="AB18" i="1" s="1"/>
  <c r="Z3" i="1"/>
  <c r="AB3" i="1"/>
  <c r="AA3" i="1"/>
  <c r="P21" i="1"/>
  <c r="P22" i="1" s="1"/>
  <c r="G15" i="1"/>
  <c r="W5" i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T4" i="1"/>
  <c r="T5" i="1" s="1"/>
  <c r="T6" i="1" s="1"/>
  <c r="T7" i="1" s="1"/>
  <c r="T8" i="1" s="1"/>
  <c r="T9" i="1" s="1"/>
  <c r="T10" i="1" s="1"/>
  <c r="T11" i="1" s="1"/>
  <c r="T12" i="1" s="1"/>
  <c r="T13" i="1" s="1"/>
  <c r="T14" i="1" s="1"/>
  <c r="S4" i="1"/>
  <c r="Q4" i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P4" i="1"/>
  <c r="N4" i="1"/>
  <c r="N5" i="1" s="1"/>
  <c r="N6" i="1" s="1"/>
  <c r="M4" i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J4" i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G4" i="1"/>
  <c r="E4" i="1"/>
  <c r="E5" i="1" s="1"/>
  <c r="V3" i="1"/>
  <c r="V4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C36" i="1" s="1"/>
  <c r="Y7" i="1" l="1"/>
  <c r="Z6" i="1"/>
  <c r="H17" i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D36" i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T15" i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F5" i="1"/>
  <c r="E6" i="1"/>
  <c r="E7" i="1" s="1"/>
  <c r="E8" i="1" s="1"/>
  <c r="E9" i="1" s="1"/>
  <c r="E10" i="1" s="1"/>
  <c r="E11" i="1" s="1"/>
  <c r="E12" i="1" s="1"/>
  <c r="E13" i="1" s="1"/>
  <c r="F3" i="1"/>
  <c r="F4" i="1"/>
  <c r="Z7" i="1" l="1"/>
  <c r="Y8" i="1"/>
  <c r="L4" i="1"/>
  <c r="J5" i="1" s="1"/>
  <c r="AC4" i="1"/>
  <c r="R3" i="1"/>
  <c r="AC3" i="1"/>
  <c r="U3" i="1"/>
  <c r="X3" i="1"/>
  <c r="U4" i="1"/>
  <c r="S5" i="1" s="1"/>
  <c r="E14" i="1"/>
  <c r="E15" i="1" s="1"/>
  <c r="E16" i="1" s="1"/>
  <c r="N48" i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X4" i="1"/>
  <c r="V5" i="1" s="1"/>
  <c r="X5" i="1"/>
  <c r="R4" i="1"/>
  <c r="P5" i="1" s="1"/>
  <c r="O4" i="1"/>
  <c r="M5" i="1" s="1"/>
  <c r="O5" i="1" s="1"/>
  <c r="I3" i="1"/>
  <c r="O3" i="1"/>
  <c r="L3" i="1"/>
  <c r="I4" i="1"/>
  <c r="G5" i="1" s="1"/>
  <c r="F6" i="1"/>
  <c r="F7" i="1"/>
  <c r="Y9" i="1" l="1"/>
  <c r="Z8" i="1"/>
  <c r="E17" i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AD3" i="1"/>
  <c r="L5" i="1"/>
  <c r="J6" i="1" s="1"/>
  <c r="L6" i="1" s="1"/>
  <c r="J7" i="1" s="1"/>
  <c r="L7" i="1" s="1"/>
  <c r="J8" i="1" s="1"/>
  <c r="L8" i="1" s="1"/>
  <c r="M6" i="1"/>
  <c r="O6" i="1" s="1"/>
  <c r="M7" i="1" s="1"/>
  <c r="AC5" i="1"/>
  <c r="V6" i="1"/>
  <c r="I5" i="1"/>
  <c r="AD5" i="1" s="1"/>
  <c r="S6" i="1"/>
  <c r="U6" i="1" s="1"/>
  <c r="S7" i="1" s="1"/>
  <c r="U5" i="1"/>
  <c r="R5" i="1"/>
  <c r="P6" i="1" s="1"/>
  <c r="R6" i="1" s="1"/>
  <c r="P7" i="1" s="1"/>
  <c r="X6" i="1"/>
  <c r="V7" i="1" s="1"/>
  <c r="X7" i="1" s="1"/>
  <c r="V8" i="1" s="1"/>
  <c r="AD4" i="1"/>
  <c r="F8" i="1"/>
  <c r="Y10" i="1" l="1"/>
  <c r="Z9" i="1"/>
  <c r="E31" i="1"/>
  <c r="F31" i="1" s="1"/>
  <c r="G6" i="1"/>
  <c r="X8" i="1"/>
  <c r="V9" i="1" s="1"/>
  <c r="J9" i="1"/>
  <c r="U7" i="1"/>
  <c r="S8" i="1" s="1"/>
  <c r="O7" i="1"/>
  <c r="M8" i="1" s="1"/>
  <c r="R7" i="1"/>
  <c r="F9" i="1"/>
  <c r="L9" i="1" s="1"/>
  <c r="J10" i="1" s="1"/>
  <c r="Z10" i="1" l="1"/>
  <c r="Y11" i="1"/>
  <c r="AC6" i="1"/>
  <c r="I6" i="1"/>
  <c r="E32" i="1"/>
  <c r="E33" i="1" s="1"/>
  <c r="E34" i="1" s="1"/>
  <c r="E35" i="1" s="1"/>
  <c r="E36" i="1" s="1"/>
  <c r="P8" i="1"/>
  <c r="R8" i="1" s="1"/>
  <c r="P9" i="1" s="1"/>
  <c r="R9" i="1" s="1"/>
  <c r="P10" i="1" s="1"/>
  <c r="U8" i="1"/>
  <c r="S9" i="1" s="1"/>
  <c r="X9" i="1"/>
  <c r="V10" i="1" s="1"/>
  <c r="O8" i="1"/>
  <c r="M9" i="1" s="1"/>
  <c r="F10" i="1"/>
  <c r="L10" i="1" s="1"/>
  <c r="J11" i="1" s="1"/>
  <c r="Z11" i="1" l="1"/>
  <c r="Y12" i="1"/>
  <c r="G7" i="1"/>
  <c r="AD6" i="1"/>
  <c r="E37" i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X10" i="1"/>
  <c r="V11" i="1" s="1"/>
  <c r="U9" i="1"/>
  <c r="S10" i="1" s="1"/>
  <c r="R10" i="1"/>
  <c r="P11" i="1" s="1"/>
  <c r="O9" i="1"/>
  <c r="M10" i="1" s="1"/>
  <c r="F11" i="1"/>
  <c r="L11" i="1" s="1"/>
  <c r="J12" i="1" s="1"/>
  <c r="J13" i="1" s="1"/>
  <c r="J14" i="1" s="1"/>
  <c r="J15" i="1" s="1"/>
  <c r="Y13" i="1" l="1"/>
  <c r="Z12" i="1"/>
  <c r="AC7" i="1"/>
  <c r="I7" i="1"/>
  <c r="AD7" i="1" s="1"/>
  <c r="G8" i="1"/>
  <c r="U10" i="1"/>
  <c r="S11" i="1" s="1"/>
  <c r="R11" i="1"/>
  <c r="P12" i="1" s="1"/>
  <c r="P13" i="1" s="1"/>
  <c r="P14" i="1" s="1"/>
  <c r="P15" i="1" s="1"/>
  <c r="O10" i="1"/>
  <c r="M11" i="1" s="1"/>
  <c r="X11" i="1"/>
  <c r="V12" i="1" s="1"/>
  <c r="V13" i="1" s="1"/>
  <c r="V14" i="1" s="1"/>
  <c r="V15" i="1" s="1"/>
  <c r="F12" i="1"/>
  <c r="L12" i="1" s="1"/>
  <c r="Y14" i="1" l="1"/>
  <c r="Z13" i="1"/>
  <c r="I8" i="1"/>
  <c r="AC8" i="1"/>
  <c r="X12" i="1"/>
  <c r="R12" i="1"/>
  <c r="O11" i="1"/>
  <c r="M12" i="1" s="1"/>
  <c r="M13" i="1" s="1"/>
  <c r="M14" i="1" s="1"/>
  <c r="M15" i="1" s="1"/>
  <c r="U11" i="1"/>
  <c r="F13" i="1"/>
  <c r="R13" i="1" s="1"/>
  <c r="Z14" i="1" l="1"/>
  <c r="Y15" i="1"/>
  <c r="G9" i="1"/>
  <c r="AD8" i="1"/>
  <c r="S12" i="1"/>
  <c r="S13" i="1" s="1"/>
  <c r="S14" i="1" s="1"/>
  <c r="S15" i="1" s="1"/>
  <c r="O12" i="1"/>
  <c r="X13" i="1"/>
  <c r="L13" i="1"/>
  <c r="F14" i="1"/>
  <c r="R14" i="1" s="1"/>
  <c r="Z15" i="1" l="1"/>
  <c r="Y16" i="1"/>
  <c r="U12" i="1"/>
  <c r="I9" i="1"/>
  <c r="AC9" i="1"/>
  <c r="X14" i="1"/>
  <c r="U13" i="1"/>
  <c r="O13" i="1"/>
  <c r="L14" i="1"/>
  <c r="F15" i="1"/>
  <c r="R15" i="1" s="1"/>
  <c r="P16" i="1" s="1"/>
  <c r="P17" i="1" s="1"/>
  <c r="Y17" i="1" l="1"/>
  <c r="Z16" i="1"/>
  <c r="G10" i="1"/>
  <c r="AD9" i="1"/>
  <c r="L15" i="1"/>
  <c r="J16" i="1" s="1"/>
  <c r="J17" i="1" s="1"/>
  <c r="U14" i="1"/>
  <c r="I15" i="1"/>
  <c r="G16" i="1" s="1"/>
  <c r="G17" i="1" s="1"/>
  <c r="X15" i="1"/>
  <c r="V16" i="1" s="1"/>
  <c r="V17" i="1" s="1"/>
  <c r="F16" i="1"/>
  <c r="R16" i="1" s="1"/>
  <c r="Z17" i="1" l="1"/>
  <c r="Y18" i="1"/>
  <c r="I10" i="1"/>
  <c r="AC10" i="1"/>
  <c r="X16" i="1"/>
  <c r="U15" i="1"/>
  <c r="S16" i="1" s="1"/>
  <c r="S17" i="1" s="1"/>
  <c r="O14" i="1"/>
  <c r="L16" i="1"/>
  <c r="I16" i="1"/>
  <c r="F17" i="1"/>
  <c r="R17" i="1" s="1"/>
  <c r="P18" i="1" s="1"/>
  <c r="Y19" i="1" l="1"/>
  <c r="Z18" i="1"/>
  <c r="G11" i="1"/>
  <c r="AD10" i="1"/>
  <c r="X17" i="1"/>
  <c r="I17" i="1"/>
  <c r="L17" i="1"/>
  <c r="U16" i="1"/>
  <c r="F18" i="1"/>
  <c r="Y20" i="1" l="1"/>
  <c r="I11" i="1"/>
  <c r="AC11" i="1"/>
  <c r="X18" i="1"/>
  <c r="L18" i="1"/>
  <c r="J20" i="1" s="1"/>
  <c r="J21" i="1" s="1"/>
  <c r="J22" i="1" s="1"/>
  <c r="U17" i="1"/>
  <c r="I18" i="1"/>
  <c r="G20" i="1" s="1"/>
  <c r="G21" i="1" s="1"/>
  <c r="G22" i="1" s="1"/>
  <c r="O15" i="1"/>
  <c r="AD15" i="1" s="1"/>
  <c r="AC15" i="1"/>
  <c r="R18" i="1"/>
  <c r="P19" i="1" s="1"/>
  <c r="F19" i="1"/>
  <c r="V20" i="1" l="1"/>
  <c r="AA19" i="1"/>
  <c r="AB19" i="1" s="1"/>
  <c r="Z19" i="1"/>
  <c r="Y21" i="1"/>
  <c r="Z20" i="1"/>
  <c r="G12" i="1"/>
  <c r="AD11" i="1"/>
  <c r="L19" i="1"/>
  <c r="U18" i="1"/>
  <c r="S20" i="1" s="1"/>
  <c r="S21" i="1" s="1"/>
  <c r="S22" i="1" s="1"/>
  <c r="R19" i="1"/>
  <c r="I19" i="1"/>
  <c r="M16" i="1"/>
  <c r="M17" i="1" s="1"/>
  <c r="X19" i="1"/>
  <c r="F20" i="1"/>
  <c r="V21" i="1" l="1"/>
  <c r="AA20" i="1"/>
  <c r="AB20" i="1" s="1"/>
  <c r="Y22" i="1"/>
  <c r="Z21" i="1"/>
  <c r="G13" i="1"/>
  <c r="I12" i="1"/>
  <c r="AD12" i="1" s="1"/>
  <c r="AC12" i="1"/>
  <c r="X20" i="1"/>
  <c r="L20" i="1"/>
  <c r="R20" i="1"/>
  <c r="U19" i="1"/>
  <c r="I20" i="1"/>
  <c r="O16" i="1"/>
  <c r="AD16" i="1" s="1"/>
  <c r="AC16" i="1"/>
  <c r="F21" i="1"/>
  <c r="V22" i="1" l="1"/>
  <c r="AA22" i="1" s="1"/>
  <c r="AB22" i="1" s="1"/>
  <c r="AA21" i="1"/>
  <c r="AB21" i="1" s="1"/>
  <c r="Y23" i="1"/>
  <c r="Z22" i="1"/>
  <c r="G14" i="1"/>
  <c r="I13" i="1"/>
  <c r="AD13" i="1" s="1"/>
  <c r="AC13" i="1"/>
  <c r="L21" i="1"/>
  <c r="X21" i="1"/>
  <c r="O17" i="1"/>
  <c r="AD17" i="1" s="1"/>
  <c r="R21" i="1"/>
  <c r="U20" i="1"/>
  <c r="I21" i="1"/>
  <c r="F22" i="1"/>
  <c r="Y24" i="1" l="1"/>
  <c r="I14" i="1"/>
  <c r="AD14" i="1" s="1"/>
  <c r="AC14" i="1"/>
  <c r="L22" i="1"/>
  <c r="AC17" i="1"/>
  <c r="I22" i="1"/>
  <c r="R22" i="1"/>
  <c r="P23" i="1" s="1"/>
  <c r="X22" i="1"/>
  <c r="AA23" i="1" s="1"/>
  <c r="AB23" i="1" s="1"/>
  <c r="U21" i="1"/>
  <c r="F23" i="1"/>
  <c r="Z23" i="1" l="1"/>
  <c r="Y25" i="1"/>
  <c r="X23" i="1"/>
  <c r="V24" i="1" s="1"/>
  <c r="AA24" i="1" s="1"/>
  <c r="AB24" i="1" s="1"/>
  <c r="L23" i="1"/>
  <c r="J24" i="1" s="1"/>
  <c r="O18" i="1"/>
  <c r="AD18" i="1" s="1"/>
  <c r="AC18" i="1"/>
  <c r="R23" i="1"/>
  <c r="P24" i="1" s="1"/>
  <c r="U22" i="1"/>
  <c r="I23" i="1"/>
  <c r="G24" i="1" s="1"/>
  <c r="F24" i="1"/>
  <c r="Z24" i="1" l="1"/>
  <c r="Y26" i="1"/>
  <c r="L24" i="1"/>
  <c r="J25" i="1" s="1"/>
  <c r="J26" i="1" s="1"/>
  <c r="U23" i="1"/>
  <c r="S24" i="1" s="1"/>
  <c r="R24" i="1"/>
  <c r="P25" i="1" s="1"/>
  <c r="P26" i="1" s="1"/>
  <c r="I24" i="1"/>
  <c r="G25" i="1" s="1"/>
  <c r="G26" i="1" s="1"/>
  <c r="X24" i="1"/>
  <c r="V25" i="1" s="1"/>
  <c r="M20" i="1"/>
  <c r="M21" i="1" s="1"/>
  <c r="M22" i="1" s="1"/>
  <c r="F25" i="1"/>
  <c r="V26" i="1" l="1"/>
  <c r="AA26" i="1" s="1"/>
  <c r="AB26" i="1" s="1"/>
  <c r="AA25" i="1"/>
  <c r="AB25" i="1" s="1"/>
  <c r="Z25" i="1"/>
  <c r="Z26" i="1"/>
  <c r="Y27" i="1"/>
  <c r="R25" i="1"/>
  <c r="L25" i="1"/>
  <c r="X25" i="1"/>
  <c r="O19" i="1"/>
  <c r="AD19" i="1" s="1"/>
  <c r="AC19" i="1"/>
  <c r="I25" i="1"/>
  <c r="U24" i="1"/>
  <c r="S25" i="1" s="1"/>
  <c r="S26" i="1" s="1"/>
  <c r="F26" i="1"/>
  <c r="Y28" i="1" l="1"/>
  <c r="R26" i="1"/>
  <c r="P27" i="1" s="1"/>
  <c r="P28" i="1" s="1"/>
  <c r="AC20" i="1"/>
  <c r="X26" i="1"/>
  <c r="V27" i="1" s="1"/>
  <c r="L26" i="1"/>
  <c r="J27" i="1" s="1"/>
  <c r="J28" i="1" s="1"/>
  <c r="I26" i="1"/>
  <c r="G27" i="1" s="1"/>
  <c r="G28" i="1" s="1"/>
  <c r="O20" i="1"/>
  <c r="AD20" i="1" s="1"/>
  <c r="U25" i="1"/>
  <c r="F27" i="1"/>
  <c r="V28" i="1" l="1"/>
  <c r="AA28" i="1" s="1"/>
  <c r="AB28" i="1" s="1"/>
  <c r="AA27" i="1"/>
  <c r="AB27" i="1" s="1"/>
  <c r="Z27" i="1"/>
  <c r="Y29" i="1"/>
  <c r="Z28" i="1"/>
  <c r="R27" i="1"/>
  <c r="L27" i="1"/>
  <c r="O21" i="1"/>
  <c r="AD21" i="1" s="1"/>
  <c r="U26" i="1"/>
  <c r="S27" i="1" s="1"/>
  <c r="I27" i="1"/>
  <c r="X27" i="1"/>
  <c r="F28" i="1"/>
  <c r="Y30" i="1" l="1"/>
  <c r="U27" i="1"/>
  <c r="S28" i="1"/>
  <c r="U28" i="1" s="1"/>
  <c r="S29" i="1" s="1"/>
  <c r="L28" i="1"/>
  <c r="J29" i="1" s="1"/>
  <c r="O22" i="1"/>
  <c r="AD22" i="1" s="1"/>
  <c r="AC21" i="1"/>
  <c r="R28" i="1"/>
  <c r="P29" i="1" s="1"/>
  <c r="X28" i="1"/>
  <c r="V29" i="1" s="1"/>
  <c r="AA29" i="1" s="1"/>
  <c r="AB29" i="1" s="1"/>
  <c r="I28" i="1"/>
  <c r="G29" i="1" s="1"/>
  <c r="F29" i="1"/>
  <c r="Z29" i="1" l="1"/>
  <c r="Y31" i="1"/>
  <c r="L29" i="1"/>
  <c r="J30" i="1" s="1"/>
  <c r="AC22" i="1"/>
  <c r="U29" i="1"/>
  <c r="S30" i="1" s="1"/>
  <c r="I29" i="1"/>
  <c r="G30" i="1" s="1"/>
  <c r="X29" i="1"/>
  <c r="V30" i="1" s="1"/>
  <c r="AA30" i="1" s="1"/>
  <c r="AB30" i="1" s="1"/>
  <c r="R29" i="1"/>
  <c r="P30" i="1" s="1"/>
  <c r="F30" i="1"/>
  <c r="Z30" i="1" l="1"/>
  <c r="Y32" i="1"/>
  <c r="L30" i="1"/>
  <c r="K31" i="1" s="1"/>
  <c r="K32" i="1" s="1"/>
  <c r="K33" i="1" s="1"/>
  <c r="K34" i="1" s="1"/>
  <c r="K35" i="1" s="1"/>
  <c r="K36" i="1" s="1"/>
  <c r="X30" i="1"/>
  <c r="W31" i="1" s="1"/>
  <c r="W32" i="1" s="1"/>
  <c r="W33" i="1" s="1"/>
  <c r="W34" i="1" s="1"/>
  <c r="W35" i="1" s="1"/>
  <c r="W36" i="1" s="1"/>
  <c r="U30" i="1"/>
  <c r="T31" i="1" s="1"/>
  <c r="I30" i="1"/>
  <c r="H31" i="1" s="1"/>
  <c r="H32" i="1" s="1"/>
  <c r="H33" i="1" s="1"/>
  <c r="H34" i="1" s="1"/>
  <c r="H35" i="1" s="1"/>
  <c r="H36" i="1" s="1"/>
  <c r="O23" i="1"/>
  <c r="AD23" i="1" s="1"/>
  <c r="AC23" i="1"/>
  <c r="R30" i="1"/>
  <c r="Y33" i="1" l="1"/>
  <c r="J31" i="1"/>
  <c r="L31" i="1" s="1"/>
  <c r="J32" i="1" s="1"/>
  <c r="V31" i="1"/>
  <c r="G31" i="1"/>
  <c r="I31" i="1" s="1"/>
  <c r="G32" i="1" s="1"/>
  <c r="S31" i="1"/>
  <c r="U31" i="1" s="1"/>
  <c r="S32" i="1" s="1"/>
  <c r="T32" i="1"/>
  <c r="T33" i="1" s="1"/>
  <c r="T34" i="1" s="1"/>
  <c r="T35" i="1" s="1"/>
  <c r="T36" i="1" s="1"/>
  <c r="P31" i="1"/>
  <c r="Q31" i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M24" i="1"/>
  <c r="F32" i="1"/>
  <c r="AA31" i="1" l="1"/>
  <c r="AB31" i="1" s="1"/>
  <c r="Z31" i="1"/>
  <c r="X31" i="1"/>
  <c r="V32" i="1" s="1"/>
  <c r="X32" i="1" s="1"/>
  <c r="V33" i="1" s="1"/>
  <c r="AA33" i="1" s="1"/>
  <c r="AB33" i="1" s="1"/>
  <c r="Y34" i="1"/>
  <c r="R31" i="1"/>
  <c r="P32" i="1" s="1"/>
  <c r="R32" i="1" s="1"/>
  <c r="P33" i="1" s="1"/>
  <c r="L32" i="1"/>
  <c r="J33" i="1" s="1"/>
  <c r="I32" i="1"/>
  <c r="G33" i="1" s="1"/>
  <c r="U32" i="1"/>
  <c r="S33" i="1" s="1"/>
  <c r="O24" i="1"/>
  <c r="AD24" i="1" s="1"/>
  <c r="AC24" i="1"/>
  <c r="F33" i="1"/>
  <c r="AA32" i="1" l="1"/>
  <c r="AB32" i="1" s="1"/>
  <c r="Z32" i="1"/>
  <c r="Z33" i="1"/>
  <c r="Y35" i="1"/>
  <c r="U33" i="1"/>
  <c r="S34" i="1" s="1"/>
  <c r="M25" i="1"/>
  <c r="L33" i="1"/>
  <c r="J34" i="1" s="1"/>
  <c r="I33" i="1"/>
  <c r="G34" i="1" s="1"/>
  <c r="X33" i="1"/>
  <c r="V34" i="1" s="1"/>
  <c r="AA34" i="1" s="1"/>
  <c r="AB34" i="1" s="1"/>
  <c r="R33" i="1"/>
  <c r="P34" i="1" s="1"/>
  <c r="F34" i="1"/>
  <c r="Z34" i="1" l="1"/>
  <c r="Y36" i="1"/>
  <c r="O25" i="1"/>
  <c r="AD25" i="1" s="1"/>
  <c r="M26" i="1"/>
  <c r="O26" i="1" s="1"/>
  <c r="AD26" i="1" s="1"/>
  <c r="U34" i="1"/>
  <c r="S35" i="1" s="1"/>
  <c r="AC25" i="1"/>
  <c r="X34" i="1"/>
  <c r="V35" i="1" s="1"/>
  <c r="AA35" i="1" s="1"/>
  <c r="AB35" i="1" s="1"/>
  <c r="L34" i="1"/>
  <c r="J35" i="1" s="1"/>
  <c r="I34" i="1"/>
  <c r="G35" i="1" s="1"/>
  <c r="R34" i="1"/>
  <c r="P35" i="1" s="1"/>
  <c r="F35" i="1"/>
  <c r="Z35" i="1" l="1"/>
  <c r="Y37" i="1"/>
  <c r="L35" i="1"/>
  <c r="J36" i="1" s="1"/>
  <c r="AC26" i="1"/>
  <c r="M27" i="1"/>
  <c r="R35" i="1"/>
  <c r="P36" i="1" s="1"/>
  <c r="X35" i="1"/>
  <c r="V36" i="1" s="1"/>
  <c r="AA36" i="1" s="1"/>
  <c r="AB36" i="1" s="1"/>
  <c r="U35" i="1"/>
  <c r="S36" i="1" s="1"/>
  <c r="I35" i="1"/>
  <c r="G36" i="1" s="1"/>
  <c r="F36" i="1"/>
  <c r="Z36" i="1" l="1"/>
  <c r="Y38" i="1"/>
  <c r="O27" i="1"/>
  <c r="AD27" i="1" s="1"/>
  <c r="M28" i="1"/>
  <c r="L36" i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AC27" i="1"/>
  <c r="X36" i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U36" i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I36" i="1"/>
  <c r="H37" i="1" s="1"/>
  <c r="R36" i="1"/>
  <c r="P37" i="1" s="1"/>
  <c r="F37" i="1"/>
  <c r="Y39" i="1" l="1"/>
  <c r="S37" i="1"/>
  <c r="J37" i="1"/>
  <c r="J38" i="1" s="1"/>
  <c r="V37" i="1"/>
  <c r="V38" i="1" s="1"/>
  <c r="G37" i="1"/>
  <c r="G38" i="1" s="1"/>
  <c r="H38" i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R37" i="1"/>
  <c r="P38" i="1" s="1"/>
  <c r="O28" i="1"/>
  <c r="AD28" i="1" s="1"/>
  <c r="AC28" i="1"/>
  <c r="F38" i="1"/>
  <c r="U37" i="1" l="1"/>
  <c r="S38" i="1"/>
  <c r="U38" i="1" s="1"/>
  <c r="L37" i="1"/>
  <c r="X37" i="1"/>
  <c r="AA37" i="1"/>
  <c r="AB37" i="1" s="1"/>
  <c r="Z37" i="1"/>
  <c r="Y40" i="1"/>
  <c r="H50" i="1"/>
  <c r="H51" i="1" s="1"/>
  <c r="H52" i="1" s="1"/>
  <c r="I37" i="1"/>
  <c r="I38" i="1" s="1"/>
  <c r="X38" i="1"/>
  <c r="AA39" i="1" s="1"/>
  <c r="AB39" i="1" s="1"/>
  <c r="L38" i="1"/>
  <c r="M29" i="1"/>
  <c r="O29" i="1" s="1"/>
  <c r="AD29" i="1" s="1"/>
  <c r="R38" i="1"/>
  <c r="P39" i="1" s="1"/>
  <c r="F39" i="1"/>
  <c r="Z39" i="1" l="1"/>
  <c r="AA38" i="1"/>
  <c r="AB38" i="1" s="1"/>
  <c r="Z38" i="1"/>
  <c r="Y41" i="1"/>
  <c r="H53" i="1"/>
  <c r="H54" i="1" s="1"/>
  <c r="H55" i="1" s="1"/>
  <c r="H56" i="1" s="1"/>
  <c r="H57" i="1" s="1"/>
  <c r="H58" i="1" s="1"/>
  <c r="H59" i="1" s="1"/>
  <c r="H60" i="1" s="1"/>
  <c r="H61" i="1" s="1"/>
  <c r="I39" i="1"/>
  <c r="G41" i="1" s="1"/>
  <c r="AC29" i="1"/>
  <c r="U39" i="1"/>
  <c r="S41" i="1" s="1"/>
  <c r="X39" i="1"/>
  <c r="R39" i="1"/>
  <c r="P40" i="1" s="1"/>
  <c r="L39" i="1"/>
  <c r="J41" i="1" s="1"/>
  <c r="M30" i="1"/>
  <c r="M31" i="1" s="1"/>
  <c r="F40" i="1"/>
  <c r="AA40" i="1" l="1"/>
  <c r="AB40" i="1" s="1"/>
  <c r="V41" i="1"/>
  <c r="Z41" i="1" s="1"/>
  <c r="Z40" i="1"/>
  <c r="Y42" i="1"/>
  <c r="I40" i="1"/>
  <c r="G42" i="1" s="1"/>
  <c r="G43" i="1" s="1"/>
  <c r="L40" i="1"/>
  <c r="J42" i="1" s="1"/>
  <c r="J43" i="1" s="1"/>
  <c r="X40" i="1"/>
  <c r="U40" i="1"/>
  <c r="S42" i="1" s="1"/>
  <c r="S43" i="1" s="1"/>
  <c r="O30" i="1"/>
  <c r="AD30" i="1" s="1"/>
  <c r="AC30" i="1"/>
  <c r="R40" i="1"/>
  <c r="P41" i="1" s="1"/>
  <c r="P42" i="1" s="1"/>
  <c r="P43" i="1" s="1"/>
  <c r="F41" i="1"/>
  <c r="V42" i="1" l="1"/>
  <c r="AA41" i="1"/>
  <c r="AB41" i="1" s="1"/>
  <c r="Z42" i="1"/>
  <c r="Y43" i="1"/>
  <c r="L41" i="1"/>
  <c r="O31" i="1"/>
  <c r="AD31" i="1" s="1"/>
  <c r="U41" i="1"/>
  <c r="R41" i="1"/>
  <c r="X41" i="1"/>
  <c r="I41" i="1"/>
  <c r="F42" i="1"/>
  <c r="V43" i="1" l="1"/>
  <c r="AA43" i="1" s="1"/>
  <c r="AB43" i="1" s="1"/>
  <c r="AA42" i="1"/>
  <c r="AB42" i="1" s="1"/>
  <c r="Z43" i="1"/>
  <c r="Y44" i="1"/>
  <c r="L42" i="1"/>
  <c r="AC31" i="1"/>
  <c r="R42" i="1"/>
  <c r="M32" i="1"/>
  <c r="O32" i="1" s="1"/>
  <c r="AD32" i="1" s="1"/>
  <c r="X42" i="1"/>
  <c r="I42" i="1"/>
  <c r="U42" i="1"/>
  <c r="F43" i="1"/>
  <c r="Y45" i="1" l="1"/>
  <c r="AC32" i="1"/>
  <c r="R43" i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L43" i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X43" i="1"/>
  <c r="V44" i="1" s="1"/>
  <c r="Z44" i="1" s="1"/>
  <c r="U43" i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I43" i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M33" i="1"/>
  <c r="F44" i="1"/>
  <c r="V45" i="1" l="1"/>
  <c r="AA44" i="1"/>
  <c r="AB44" i="1" s="1"/>
  <c r="Y46" i="1"/>
  <c r="Z45" i="1"/>
  <c r="R44" i="1"/>
  <c r="I44" i="1"/>
  <c r="L44" i="1"/>
  <c r="X44" i="1"/>
  <c r="U44" i="1"/>
  <c r="O33" i="1"/>
  <c r="AD33" i="1" s="1"/>
  <c r="AC33" i="1"/>
  <c r="F45" i="1"/>
  <c r="V46" i="1" l="1"/>
  <c r="AA45" i="1"/>
  <c r="AB45" i="1" s="1"/>
  <c r="Z46" i="1"/>
  <c r="Y47" i="1"/>
  <c r="R45" i="1"/>
  <c r="M34" i="1"/>
  <c r="O34" i="1" s="1"/>
  <c r="AD34" i="1" s="1"/>
  <c r="L45" i="1"/>
  <c r="I45" i="1"/>
  <c r="U45" i="1"/>
  <c r="X45" i="1"/>
  <c r="F46" i="1"/>
  <c r="V47" i="1" l="1"/>
  <c r="Z47" i="1" s="1"/>
  <c r="AA46" i="1"/>
  <c r="AB46" i="1" s="1"/>
  <c r="Y48" i="1"/>
  <c r="R46" i="1"/>
  <c r="AC34" i="1"/>
  <c r="X46" i="1"/>
  <c r="L46" i="1"/>
  <c r="I46" i="1"/>
  <c r="U46" i="1"/>
  <c r="M35" i="1"/>
  <c r="F47" i="1"/>
  <c r="V48" i="1" l="1"/>
  <c r="AA47" i="1"/>
  <c r="AB47" i="1" s="1"/>
  <c r="Y49" i="1"/>
  <c r="Z48" i="1"/>
  <c r="R47" i="1"/>
  <c r="U47" i="1"/>
  <c r="I47" i="1"/>
  <c r="L47" i="1"/>
  <c r="X47" i="1"/>
  <c r="O35" i="1"/>
  <c r="AD35" i="1" s="1"/>
  <c r="AC35" i="1"/>
  <c r="F48" i="1"/>
  <c r="V49" i="1" l="1"/>
  <c r="Z49" i="1" s="1"/>
  <c r="AA48" i="1"/>
  <c r="AB48" i="1" s="1"/>
  <c r="Y50" i="1"/>
  <c r="R48" i="1"/>
  <c r="L48" i="1"/>
  <c r="X48" i="1"/>
  <c r="I48" i="1"/>
  <c r="U48" i="1"/>
  <c r="M36" i="1"/>
  <c r="M37" i="1" s="1"/>
  <c r="F49" i="1"/>
  <c r="V50" i="1" l="1"/>
  <c r="AA49" i="1"/>
  <c r="AB49" i="1" s="1"/>
  <c r="Y51" i="1"/>
  <c r="Z50" i="1"/>
  <c r="R49" i="1"/>
  <c r="U49" i="1"/>
  <c r="I49" i="1"/>
  <c r="X49" i="1"/>
  <c r="O36" i="1"/>
  <c r="AD36" i="1" s="1"/>
  <c r="AC36" i="1"/>
  <c r="L49" i="1"/>
  <c r="F50" i="1"/>
  <c r="V51" i="1" l="1"/>
  <c r="AA50" i="1"/>
  <c r="AB50" i="1" s="1"/>
  <c r="Z51" i="1"/>
  <c r="Y52" i="1"/>
  <c r="R50" i="1"/>
  <c r="I50" i="1"/>
  <c r="L50" i="1"/>
  <c r="U50" i="1"/>
  <c r="X50" i="1"/>
  <c r="F51" i="1"/>
  <c r="O37" i="1" l="1"/>
  <c r="AD37" i="1" s="1"/>
  <c r="M38" i="1"/>
  <c r="V52" i="1"/>
  <c r="Z52" i="1" s="1"/>
  <c r="AA51" i="1"/>
  <c r="AB51" i="1" s="1"/>
  <c r="Y53" i="1"/>
  <c r="AC37" i="1"/>
  <c r="U51" i="1"/>
  <c r="L51" i="1"/>
  <c r="R51" i="1"/>
  <c r="I51" i="1"/>
  <c r="X51" i="1"/>
  <c r="F52" i="1"/>
  <c r="V53" i="1" l="1"/>
  <c r="Z53" i="1" s="1"/>
  <c r="AA52" i="1"/>
  <c r="AB52" i="1" s="1"/>
  <c r="Y54" i="1"/>
  <c r="X52" i="1"/>
  <c r="I52" i="1"/>
  <c r="L52" i="1"/>
  <c r="U52" i="1"/>
  <c r="R52" i="1"/>
  <c r="O38" i="1"/>
  <c r="AD38" i="1" s="1"/>
  <c r="AC38" i="1"/>
  <c r="F53" i="1"/>
  <c r="V54" i="1" l="1"/>
  <c r="Z54" i="1" s="1"/>
  <c r="AA53" i="1"/>
  <c r="AB53" i="1" s="1"/>
  <c r="X53" i="1"/>
  <c r="L53" i="1"/>
  <c r="R53" i="1"/>
  <c r="U53" i="1"/>
  <c r="I53" i="1"/>
  <c r="F54" i="1"/>
  <c r="V55" i="1" l="1"/>
  <c r="AA54" i="1"/>
  <c r="U54" i="1"/>
  <c r="X54" i="1"/>
  <c r="I54" i="1"/>
  <c r="L54" i="1"/>
  <c r="R54" i="1"/>
  <c r="O39" i="1"/>
  <c r="AD39" i="1" s="1"/>
  <c r="AC39" i="1"/>
  <c r="F55" i="1"/>
  <c r="AB54" i="1" l="1"/>
  <c r="AA55" i="1"/>
  <c r="AB55" i="1" s="1"/>
  <c r="AE55" i="1"/>
  <c r="V56" i="1"/>
  <c r="Z55" i="1"/>
  <c r="I55" i="1"/>
  <c r="L55" i="1"/>
  <c r="R55" i="1"/>
  <c r="P56" i="1" s="1"/>
  <c r="X55" i="1"/>
  <c r="M41" i="1"/>
  <c r="U55" i="1"/>
  <c r="F56" i="1"/>
  <c r="Y56" i="1" l="1"/>
  <c r="Z56" i="1" s="1"/>
  <c r="AA56" i="1"/>
  <c r="I56" i="1"/>
  <c r="U56" i="1"/>
  <c r="R56" i="1"/>
  <c r="P57" i="1" s="1"/>
  <c r="L56" i="1"/>
  <c r="X56" i="1"/>
  <c r="O40" i="1"/>
  <c r="AC40" i="1"/>
  <c r="F57" i="1"/>
  <c r="AE56" i="1" l="1"/>
  <c r="AB56" i="1"/>
  <c r="Y57" i="1"/>
  <c r="Z57" i="1" s="1"/>
  <c r="AA57" i="1"/>
  <c r="AB57" i="1" s="1"/>
  <c r="AA58" i="1" s="1"/>
  <c r="AB58" i="1" s="1"/>
  <c r="I57" i="1"/>
  <c r="X57" i="1"/>
  <c r="R57" i="1"/>
  <c r="P58" i="1" s="1"/>
  <c r="U57" i="1"/>
  <c r="M42" i="1"/>
  <c r="M43" i="1" s="1"/>
  <c r="AD40" i="1"/>
  <c r="L57" i="1"/>
  <c r="F58" i="1"/>
  <c r="AE57" i="1" l="1"/>
  <c r="Y58" i="1"/>
  <c r="Z58" i="1" s="1"/>
  <c r="U58" i="1"/>
  <c r="X58" i="1"/>
  <c r="L58" i="1"/>
  <c r="I58" i="1"/>
  <c r="O41" i="1"/>
  <c r="AD41" i="1" s="1"/>
  <c r="AC41" i="1"/>
  <c r="R58" i="1"/>
  <c r="P59" i="1" s="1"/>
  <c r="F59" i="1"/>
  <c r="Y59" i="1" l="1"/>
  <c r="Z59" i="1" s="1"/>
  <c r="AE58" i="1"/>
  <c r="AA59" i="1"/>
  <c r="AB59" i="1" s="1"/>
  <c r="U59" i="1"/>
  <c r="L59" i="1"/>
  <c r="X59" i="1"/>
  <c r="R59" i="1"/>
  <c r="P60" i="1" s="1"/>
  <c r="I59" i="1"/>
  <c r="F60" i="1"/>
  <c r="AA60" i="1" l="1"/>
  <c r="AB60" i="1" s="1"/>
  <c r="Y60" i="1"/>
  <c r="Z60" i="1" s="1"/>
  <c r="AE59" i="1"/>
  <c r="X60" i="1"/>
  <c r="R60" i="1"/>
  <c r="P61" i="1" s="1"/>
  <c r="I60" i="1"/>
  <c r="L60" i="1"/>
  <c r="U60" i="1"/>
  <c r="O42" i="1"/>
  <c r="AD42" i="1" s="1"/>
  <c r="AC42" i="1"/>
  <c r="F61" i="1"/>
  <c r="Y61" i="1" l="1"/>
  <c r="Z61" i="1" s="1"/>
  <c r="AE60" i="1"/>
  <c r="AA61" i="1"/>
  <c r="AB61" i="1" s="1"/>
  <c r="U61" i="1"/>
  <c r="AC43" i="1"/>
  <c r="R61" i="1"/>
  <c r="L61" i="1"/>
  <c r="X61" i="1"/>
  <c r="I61" i="1"/>
  <c r="AE61" i="1" l="1"/>
  <c r="O43" i="1"/>
  <c r="AD43" i="1" s="1"/>
  <c r="M44" i="1" l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O44" i="1" l="1"/>
  <c r="AD44" i="1" s="1"/>
  <c r="AC44" i="1"/>
  <c r="O45" i="1" l="1"/>
  <c r="AD45" i="1" s="1"/>
  <c r="AC45" i="1"/>
  <c r="O46" i="1" l="1"/>
  <c r="AD46" i="1" s="1"/>
  <c r="AC46" i="1" l="1"/>
  <c r="O47" i="1"/>
  <c r="AD47" i="1" s="1"/>
  <c r="AC47" i="1" l="1"/>
  <c r="O48" i="1" l="1"/>
  <c r="AD48" i="1" s="1"/>
  <c r="AC48" i="1"/>
  <c r="O49" i="1" l="1"/>
  <c r="AD49" i="1" s="1"/>
  <c r="AC49" i="1" l="1"/>
  <c r="O50" i="1" l="1"/>
  <c r="AD50" i="1" s="1"/>
  <c r="AC50" i="1"/>
  <c r="O51" i="1" l="1"/>
  <c r="AD51" i="1" s="1"/>
  <c r="AC51" i="1"/>
  <c r="O52" i="1" l="1"/>
  <c r="AD52" i="1" s="1"/>
  <c r="AC52" i="1"/>
  <c r="O53" i="1" l="1"/>
  <c r="AD53" i="1" s="1"/>
  <c r="AC53" i="1" l="1"/>
  <c r="O54" i="1"/>
  <c r="AD54" i="1" s="1"/>
  <c r="AC54" i="1" l="1"/>
  <c r="O55" i="1"/>
  <c r="AC55" i="1" l="1"/>
  <c r="AD55" i="1"/>
  <c r="O56" i="1" l="1"/>
  <c r="AD56" i="1" s="1"/>
  <c r="AC56" i="1"/>
  <c r="O57" i="1" l="1"/>
  <c r="AD57" i="1" s="1"/>
  <c r="AC57" i="1" l="1"/>
  <c r="O58" i="1" l="1"/>
  <c r="AC58" i="1"/>
  <c r="AD58" i="1" l="1"/>
  <c r="O59" i="1" l="1"/>
  <c r="AD59" i="1" s="1"/>
  <c r="AC59" i="1"/>
  <c r="O60" i="1" l="1"/>
  <c r="AD60" i="1" s="1"/>
  <c r="AC60" i="1"/>
  <c r="O61" i="1" l="1"/>
  <c r="AD61" i="1" s="1"/>
  <c r="AC61" i="1" l="1"/>
</calcChain>
</file>

<file path=xl/sharedStrings.xml><?xml version="1.0" encoding="utf-8"?>
<sst xmlns="http://schemas.openxmlformats.org/spreadsheetml/2006/main" count="89" uniqueCount="58">
  <si>
    <t>Date</t>
  </si>
  <si>
    <t>Notes</t>
  </si>
  <si>
    <t>Movement</t>
  </si>
  <si>
    <t>Cash Balance</t>
  </si>
  <si>
    <t>Investments</t>
  </si>
  <si>
    <t>Total Fund Value</t>
  </si>
  <si>
    <t>Alison %</t>
  </si>
  <si>
    <t>Mervyn %</t>
  </si>
  <si>
    <t>Nigel %</t>
  </si>
  <si>
    <t>Andrew %</t>
  </si>
  <si>
    <t>Barry %</t>
  </si>
  <si>
    <t>Paul %</t>
  </si>
  <si>
    <t>Check Value</t>
  </si>
  <si>
    <t>Check %</t>
  </si>
  <si>
    <t>Novia Transfer In - Paul</t>
  </si>
  <si>
    <t>Alison Investment Value</t>
  </si>
  <si>
    <t>Alison Cash Value</t>
  </si>
  <si>
    <t>Mervyn Cash Value</t>
  </si>
  <si>
    <t>Mervyn Investment Value</t>
  </si>
  <si>
    <t>Nigel Cash Value</t>
  </si>
  <si>
    <t>Nigel Investment Value</t>
  </si>
  <si>
    <t>Andrew Investment Value</t>
  </si>
  <si>
    <t>Andrew Cash Value</t>
  </si>
  <si>
    <t>Barry Cash Value</t>
  </si>
  <si>
    <t>Barry Investment Value</t>
  </si>
  <si>
    <t>Paul Cash Value</t>
  </si>
  <si>
    <t>Paul Investment Value</t>
  </si>
  <si>
    <t>Bank Interest</t>
  </si>
  <si>
    <t>Prudential Transfer In (Barry)</t>
  </si>
  <si>
    <t>Prudential Transfer In (Alison)</t>
  </si>
  <si>
    <t>Loan to Wendan Construction (Alison)</t>
  </si>
  <si>
    <t>Loan to Wendan Construction (Barry)</t>
  </si>
  <si>
    <t>Loan to Wendan Construction (Paul)</t>
  </si>
  <si>
    <t>Fees</t>
  </si>
  <si>
    <t>Alison Fees</t>
  </si>
  <si>
    <t>Paul Fees</t>
  </si>
  <si>
    <t>ICO Fees</t>
  </si>
  <si>
    <t>Novia Transfer In - Paul (top up)</t>
  </si>
  <si>
    <t>JLS Transfer In (Mervyn)</t>
  </si>
  <si>
    <t>Interest Correction</t>
  </si>
  <si>
    <t>Bank Interest (assumed- missing transactions)</t>
  </si>
  <si>
    <t>Barry Fees (marked as Andrew???)</t>
  </si>
  <si>
    <t>TPR Fees</t>
  </si>
  <si>
    <t>Britvic Transfer In (Nigel)</t>
  </si>
  <si>
    <t>Nigel Fees</t>
  </si>
  <si>
    <t>Special Project Fees</t>
  </si>
  <si>
    <t>Unilever Transfer In (Alison)</t>
  </si>
  <si>
    <t>Nigel Loan Fees</t>
  </si>
  <si>
    <t>Loan to Wendan Construction (Nigel)</t>
  </si>
  <si>
    <t>Alison Loan Fees</t>
  </si>
  <si>
    <t>DSG Transfer In (Alison)</t>
  </si>
  <si>
    <t>Loan Repayment (Paul)</t>
  </si>
  <si>
    <t>Wendan Construction utility fees (has to be a loan)</t>
  </si>
  <si>
    <t>Paul Crystallised</t>
  </si>
  <si>
    <t>Paul Crystallised %</t>
  </si>
  <si>
    <t>Paul Uncrystallised</t>
  </si>
  <si>
    <t>Paul Uncrystallised %</t>
  </si>
  <si>
    <t>PCLS Paul (£20,702)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</si>
</sst>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&quot;£&quot;#,##0.00"/>
    <numFmt numFmtId="166" formatCode="0.000%"/>
    <numFmt numFmtId="167" formatCode="&quot;£&quot;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2" borderId="0" xfId="0" applyFill="1"/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7" fontId="0" fillId="0" borderId="0" xfId="0" applyNumberFormat="1"/>
    <xf numFmtId="14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89724-3649-4A90-8A87-0318D741EF19}">
  <dimension ref="A1:AE174"/>
  <sheetViews>
    <sheetView tabSelected="1" workbookViewId="0">
      <pane ySplit="1" topLeftCell="A26" activePane="bottomLeft" state="frozen"/>
      <selection pane="bottomLeft" activeCell="J61" sqref="J61"/>
    </sheetView>
  </sheetViews>
  <sheetFormatPr defaultRowHeight="15" x14ac:dyDescent="0.25"/>
  <cols>
    <col min="1" max="1" width="13.28515625" style="1" customWidth="1"/>
    <col min="2" max="2" width="46.140625" customWidth="1"/>
    <col min="3" max="3" width="11.85546875" style="2" bestFit="1" customWidth="1"/>
    <col min="4" max="4" width="12.42578125" style="2" bestFit="1" customWidth="1"/>
    <col min="5" max="5" width="12" style="2" bestFit="1" customWidth="1"/>
    <col min="6" max="6" width="16" style="2" bestFit="1" customWidth="1"/>
    <col min="7" max="7" width="12.140625" style="2" bestFit="1" customWidth="1"/>
    <col min="8" max="8" width="15.140625" style="2" customWidth="1"/>
    <col min="9" max="9" width="9.140625" style="3"/>
    <col min="10" max="10" width="13.42578125" style="2" bestFit="1" customWidth="1"/>
    <col min="11" max="11" width="13.42578125" style="2" customWidth="1"/>
    <col min="12" max="12" width="9.7109375" style="3" bestFit="1" customWidth="1"/>
    <col min="13" max="13" width="11.28515625" style="2" bestFit="1" customWidth="1"/>
    <col min="14" max="14" width="11.28515625" style="2" customWidth="1"/>
    <col min="15" max="15" width="9.140625" style="3"/>
    <col min="16" max="16" width="13.7109375" style="2" bestFit="1" customWidth="1"/>
    <col min="17" max="17" width="13.7109375" style="2" customWidth="1"/>
    <col min="18" max="18" width="10" style="3" bestFit="1" customWidth="1"/>
    <col min="19" max="19" width="11.140625" style="2" bestFit="1" customWidth="1"/>
    <col min="20" max="20" width="11.140625" style="2" customWidth="1"/>
    <col min="21" max="21" width="9.140625" style="3"/>
    <col min="22" max="22" width="10.42578125" style="2" bestFit="1" customWidth="1"/>
    <col min="23" max="23" width="11.85546875" style="2" customWidth="1"/>
    <col min="24" max="24" width="9.140625" style="3"/>
    <col min="25" max="25" width="13.28515625" style="2" customWidth="1"/>
    <col min="26" max="26" width="13.5703125" style="3" customWidth="1"/>
    <col min="27" max="27" width="14" style="2" customWidth="1"/>
    <col min="28" max="28" width="16.5703125" style="3" customWidth="1"/>
    <col min="29" max="29" width="11.85546875" style="2" bestFit="1" customWidth="1"/>
    <col min="30" max="30" width="9.140625" style="3"/>
  </cols>
  <sheetData>
    <row r="1" spans="1:30" s="6" customFormat="1" ht="47.25" customHeight="1" x14ac:dyDescent="0.2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16</v>
      </c>
      <c r="H1" s="7" t="s">
        <v>15</v>
      </c>
      <c r="I1" s="8" t="s">
        <v>6</v>
      </c>
      <c r="J1" s="7" t="s">
        <v>17</v>
      </c>
      <c r="K1" s="7" t="s">
        <v>18</v>
      </c>
      <c r="L1" s="8" t="s">
        <v>7</v>
      </c>
      <c r="M1" s="7" t="s">
        <v>19</v>
      </c>
      <c r="N1" s="7" t="s">
        <v>20</v>
      </c>
      <c r="O1" s="8" t="s">
        <v>8</v>
      </c>
      <c r="P1" s="7" t="s">
        <v>22</v>
      </c>
      <c r="Q1" s="7" t="s">
        <v>21</v>
      </c>
      <c r="R1" s="8" t="s">
        <v>9</v>
      </c>
      <c r="S1" s="7" t="s">
        <v>23</v>
      </c>
      <c r="T1" s="7" t="s">
        <v>24</v>
      </c>
      <c r="U1" s="8" t="s">
        <v>10</v>
      </c>
      <c r="V1" s="7" t="s">
        <v>25</v>
      </c>
      <c r="W1" s="7" t="s">
        <v>26</v>
      </c>
      <c r="X1" s="8" t="s">
        <v>11</v>
      </c>
      <c r="Y1" s="7" t="s">
        <v>53</v>
      </c>
      <c r="Z1" s="8" t="s">
        <v>54</v>
      </c>
      <c r="AA1" s="7" t="s">
        <v>55</v>
      </c>
      <c r="AB1" s="8" t="s">
        <v>56</v>
      </c>
      <c r="AC1" s="7" t="s">
        <v>12</v>
      </c>
      <c r="AD1" s="8" t="s">
        <v>13</v>
      </c>
    </row>
    <row r="3" spans="1:30" x14ac:dyDescent="0.25">
      <c r="A3" s="1">
        <v>42550</v>
      </c>
      <c r="B3" t="s">
        <v>14</v>
      </c>
      <c r="C3" s="2">
        <v>85294.69</v>
      </c>
      <c r="D3" s="2">
        <f>C3</f>
        <v>85294.69</v>
      </c>
      <c r="E3" s="2">
        <v>0</v>
      </c>
      <c r="F3" s="2">
        <f>D3+E3</f>
        <v>85294.69</v>
      </c>
      <c r="G3" s="2">
        <v>0</v>
      </c>
      <c r="H3" s="2">
        <v>0</v>
      </c>
      <c r="I3" s="3">
        <f>(G3+H3)/F3</f>
        <v>0</v>
      </c>
      <c r="J3" s="2">
        <v>0</v>
      </c>
      <c r="K3" s="2">
        <v>0</v>
      </c>
      <c r="L3" s="3">
        <f>(J3+K3)/F3</f>
        <v>0</v>
      </c>
      <c r="M3" s="2">
        <v>0</v>
      </c>
      <c r="N3" s="2">
        <v>0</v>
      </c>
      <c r="O3" s="3">
        <f>(M3+N3)/F3</f>
        <v>0</v>
      </c>
      <c r="P3" s="2">
        <v>0</v>
      </c>
      <c r="Q3" s="2">
        <v>0</v>
      </c>
      <c r="R3" s="3">
        <f>(P3+Q3)/F3</f>
        <v>0</v>
      </c>
      <c r="S3" s="2">
        <v>0</v>
      </c>
      <c r="T3" s="2">
        <v>0</v>
      </c>
      <c r="U3" s="3">
        <f>(S3+T3)/F3</f>
        <v>0</v>
      </c>
      <c r="V3" s="2">
        <f>C3</f>
        <v>85294.69</v>
      </c>
      <c r="W3" s="2">
        <v>0</v>
      </c>
      <c r="X3" s="3">
        <f>(V3+W3)/F3</f>
        <v>1</v>
      </c>
      <c r="Y3" s="2">
        <v>0</v>
      </c>
      <c r="Z3" s="3">
        <f>Y3/(V3+W3)</f>
        <v>0</v>
      </c>
      <c r="AA3" s="2">
        <f>V3+W3</f>
        <v>85294.69</v>
      </c>
      <c r="AB3" s="3">
        <f>AA3/(V3+W3)</f>
        <v>1</v>
      </c>
      <c r="AC3" s="2">
        <f>F3-(G3+H3+J3+K3+M3+N3+P3+Q3+S3+T3+V3+W3)</f>
        <v>0</v>
      </c>
      <c r="AD3" s="3">
        <f>100%-(I3+L3+O3+R3+U3+X3)</f>
        <v>0</v>
      </c>
    </row>
    <row r="4" spans="1:30" x14ac:dyDescent="0.25">
      <c r="A4" s="1">
        <v>42551</v>
      </c>
      <c r="B4" t="s">
        <v>32</v>
      </c>
      <c r="C4" s="2">
        <v>-63000</v>
      </c>
      <c r="D4" s="2">
        <f>D3+C4</f>
        <v>22294.690000000002</v>
      </c>
      <c r="E4" s="2">
        <f>E3+63000</f>
        <v>63000</v>
      </c>
      <c r="F4" s="2">
        <f>D4+E4</f>
        <v>85294.69</v>
      </c>
      <c r="G4" s="2">
        <f>G3</f>
        <v>0</v>
      </c>
      <c r="H4" s="2">
        <f>H3</f>
        <v>0</v>
      </c>
      <c r="I4" s="3">
        <f>(G4+H4)/F4</f>
        <v>0</v>
      </c>
      <c r="J4" s="2">
        <f>J3</f>
        <v>0</v>
      </c>
      <c r="K4" s="2">
        <f>K3</f>
        <v>0</v>
      </c>
      <c r="L4" s="3">
        <f>(J4+K4)/F4</f>
        <v>0</v>
      </c>
      <c r="M4" s="2">
        <f>M3</f>
        <v>0</v>
      </c>
      <c r="N4" s="2">
        <f>N3</f>
        <v>0</v>
      </c>
      <c r="O4" s="3">
        <f>(M4+N4)/F4</f>
        <v>0</v>
      </c>
      <c r="P4" s="2">
        <f>P3</f>
        <v>0</v>
      </c>
      <c r="Q4" s="2">
        <f>Q3</f>
        <v>0</v>
      </c>
      <c r="R4" s="3">
        <f>(P4+Q4)/F4</f>
        <v>0</v>
      </c>
      <c r="S4" s="2">
        <f>S3</f>
        <v>0</v>
      </c>
      <c r="T4" s="2">
        <f>T3</f>
        <v>0</v>
      </c>
      <c r="U4" s="3">
        <f>(S4+T4)/F4</f>
        <v>0</v>
      </c>
      <c r="V4" s="2">
        <f>V3-63000</f>
        <v>22294.690000000002</v>
      </c>
      <c r="W4" s="2">
        <v>63000</v>
      </c>
      <c r="X4" s="3">
        <f>(V4+W4)/F4</f>
        <v>1</v>
      </c>
      <c r="Y4" s="2">
        <f>Y3</f>
        <v>0</v>
      </c>
      <c r="Z4" s="3">
        <f t="shared" ref="Z4:Z67" si="0">Y4/(V4+W4)</f>
        <v>0</v>
      </c>
      <c r="AA4" s="2">
        <f t="shared" ref="AA4:AA67" si="1">V4+W4</f>
        <v>85294.69</v>
      </c>
      <c r="AB4" s="3">
        <f t="shared" ref="AB4:AB67" si="2">AA4/(V4+W4)</f>
        <v>1</v>
      </c>
      <c r="AC4" s="2">
        <f>F4-(G4+H4+J4+K4+M4+N4+P4+Q4+S4+T4+V4+W4)</f>
        <v>0</v>
      </c>
      <c r="AD4" s="3">
        <f t="shared" ref="AD4:AD67" si="3">100%-(I4+L4+O4+R4+U4+X4)</f>
        <v>0</v>
      </c>
    </row>
    <row r="5" spans="1:30" x14ac:dyDescent="0.25">
      <c r="A5" s="1">
        <v>42551</v>
      </c>
      <c r="B5" t="s">
        <v>27</v>
      </c>
      <c r="C5" s="2">
        <v>0.73</v>
      </c>
      <c r="D5" s="2">
        <f t="shared" ref="D5:D68" si="4">D4+C5</f>
        <v>22295.420000000002</v>
      </c>
      <c r="E5" s="2">
        <f>E4</f>
        <v>63000</v>
      </c>
      <c r="F5" s="2">
        <f t="shared" ref="F5:F68" si="5">D5+E5</f>
        <v>85295.42</v>
      </c>
      <c r="G5" s="2">
        <f>G4+(C5*I4)</f>
        <v>0</v>
      </c>
      <c r="H5" s="2">
        <f t="shared" ref="H5:H68" si="6">H4</f>
        <v>0</v>
      </c>
      <c r="I5" s="3">
        <f t="shared" ref="I5:I68" si="7">(G5+H5)/F5</f>
        <v>0</v>
      </c>
      <c r="J5" s="2">
        <f>J4+(C5*L4)</f>
        <v>0</v>
      </c>
      <c r="K5" s="2">
        <f t="shared" ref="K5:K68" si="8">K4</f>
        <v>0</v>
      </c>
      <c r="L5" s="3">
        <f t="shared" ref="L5:L68" si="9">(J5+K5)/F5</f>
        <v>0</v>
      </c>
      <c r="M5" s="2">
        <f>M4+(C5*O4)</f>
        <v>0</v>
      </c>
      <c r="N5" s="2">
        <f t="shared" ref="N5:N68" si="10">N4</f>
        <v>0</v>
      </c>
      <c r="O5" s="3">
        <f t="shared" ref="O5:O68" si="11">(M5+N5)/F5</f>
        <v>0</v>
      </c>
      <c r="P5" s="2">
        <f>P4+(C5*R4)</f>
        <v>0</v>
      </c>
      <c r="Q5" s="2">
        <f t="shared" ref="Q5:Q68" si="12">Q4</f>
        <v>0</v>
      </c>
      <c r="R5" s="3">
        <f t="shared" ref="R5:R68" si="13">(P5+Q5)/F5</f>
        <v>0</v>
      </c>
      <c r="S5" s="2">
        <f>S4+(C5*U4)</f>
        <v>0</v>
      </c>
      <c r="T5" s="2">
        <f t="shared" ref="T5:T68" si="14">T4</f>
        <v>0</v>
      </c>
      <c r="U5" s="3">
        <f t="shared" ref="U5:U68" si="15">(S5+T5)/F5</f>
        <v>0</v>
      </c>
      <c r="V5" s="2">
        <f>V4+(C5*X4)</f>
        <v>22295.420000000002</v>
      </c>
      <c r="W5" s="2">
        <f t="shared" ref="W5:W68" si="16">W4</f>
        <v>63000</v>
      </c>
      <c r="X5" s="3">
        <f t="shared" ref="X5:X68" si="17">(V5+W5)/F5</f>
        <v>1</v>
      </c>
      <c r="Y5" s="2">
        <f t="shared" ref="Y5:Y68" si="18">Y4</f>
        <v>0</v>
      </c>
      <c r="Z5" s="3">
        <f t="shared" si="0"/>
        <v>0</v>
      </c>
      <c r="AA5" s="2">
        <f t="shared" si="1"/>
        <v>85295.42</v>
      </c>
      <c r="AB5" s="3">
        <f t="shared" si="2"/>
        <v>1</v>
      </c>
      <c r="AC5" s="2">
        <f t="shared" ref="AC5:AC68" si="19">F5-(G5+H5+J5+K5+M5+N5+P5+Q5+S5+T5+V5+W5)</f>
        <v>0</v>
      </c>
      <c r="AD5" s="3">
        <f t="shared" ref="AD5:AD68" si="20">100%-(I5+L5+O5+R5+U5+X5)</f>
        <v>0</v>
      </c>
    </row>
    <row r="6" spans="1:30" x14ac:dyDescent="0.25">
      <c r="A6" s="1">
        <v>42580</v>
      </c>
      <c r="B6" t="s">
        <v>27</v>
      </c>
      <c r="C6" s="2">
        <v>4.7300000000000004</v>
      </c>
      <c r="D6" s="2">
        <f t="shared" si="4"/>
        <v>22300.15</v>
      </c>
      <c r="E6" s="2">
        <f t="shared" ref="E6:E69" si="21">E5</f>
        <v>63000</v>
      </c>
      <c r="F6" s="2">
        <f t="shared" si="5"/>
        <v>85300.15</v>
      </c>
      <c r="G6" s="2">
        <f t="shared" ref="G6:G69" si="22">G5+(C6*I5)</f>
        <v>0</v>
      </c>
      <c r="H6" s="2">
        <f t="shared" ref="H6:H69" si="23">H5</f>
        <v>0</v>
      </c>
      <c r="I6" s="3">
        <f t="shared" ref="I6:I69" si="24">(G6+H6)/F6</f>
        <v>0</v>
      </c>
      <c r="J6" s="2">
        <f t="shared" ref="J6:J69" si="25">J5+(C6*L5)</f>
        <v>0</v>
      </c>
      <c r="K6" s="2">
        <f t="shared" ref="K6:K69" si="26">K5</f>
        <v>0</v>
      </c>
      <c r="L6" s="3">
        <f t="shared" ref="L6:L69" si="27">(J6+K6)/F6</f>
        <v>0</v>
      </c>
      <c r="M6" s="2">
        <f t="shared" ref="M6:M69" si="28">M5+(C6*O5)</f>
        <v>0</v>
      </c>
      <c r="N6" s="2">
        <f t="shared" ref="N6:N69" si="29">N5</f>
        <v>0</v>
      </c>
      <c r="O6" s="3">
        <f t="shared" ref="O6:O69" si="30">(M6+N6)/F6</f>
        <v>0</v>
      </c>
      <c r="P6" s="2">
        <f t="shared" ref="P6:P69" si="31">P5+(C6*R5)</f>
        <v>0</v>
      </c>
      <c r="Q6" s="2">
        <f t="shared" ref="Q6:Q69" si="32">Q5</f>
        <v>0</v>
      </c>
      <c r="R6" s="3">
        <f t="shared" ref="R6:R69" si="33">(P6+Q6)/F6</f>
        <v>0</v>
      </c>
      <c r="S6" s="2">
        <f t="shared" ref="S6:S69" si="34">S5+(C6*U5)</f>
        <v>0</v>
      </c>
      <c r="T6" s="2">
        <f t="shared" ref="T6:T69" si="35">T5</f>
        <v>0</v>
      </c>
      <c r="U6" s="3">
        <f t="shared" ref="U6:U69" si="36">(S6+T6)/F6</f>
        <v>0</v>
      </c>
      <c r="V6" s="2">
        <f t="shared" ref="V6:V69" si="37">V5+(C6*X5)</f>
        <v>22300.15</v>
      </c>
      <c r="W6" s="2">
        <f t="shared" ref="W6:W69" si="38">W5</f>
        <v>63000</v>
      </c>
      <c r="X6" s="3">
        <f t="shared" ref="X6:X69" si="39">(V6+W6)/F6</f>
        <v>1</v>
      </c>
      <c r="Y6" s="2">
        <f t="shared" si="18"/>
        <v>0</v>
      </c>
      <c r="Z6" s="3">
        <f t="shared" si="0"/>
        <v>0</v>
      </c>
      <c r="AA6" s="2">
        <f t="shared" si="1"/>
        <v>85300.15</v>
      </c>
      <c r="AB6" s="3">
        <f t="shared" si="2"/>
        <v>1</v>
      </c>
      <c r="AC6" s="2">
        <f t="shared" si="19"/>
        <v>0</v>
      </c>
      <c r="AD6" s="3">
        <f t="shared" si="20"/>
        <v>0</v>
      </c>
    </row>
    <row r="7" spans="1:30" x14ac:dyDescent="0.25">
      <c r="A7" s="1">
        <v>42613</v>
      </c>
      <c r="B7" t="s">
        <v>27</v>
      </c>
      <c r="C7" s="2">
        <v>2.84</v>
      </c>
      <c r="D7" s="2">
        <f t="shared" si="4"/>
        <v>22302.99</v>
      </c>
      <c r="E7" s="2">
        <f t="shared" si="21"/>
        <v>63000</v>
      </c>
      <c r="F7" s="2">
        <f t="shared" si="5"/>
        <v>85302.99</v>
      </c>
      <c r="G7" s="2">
        <f t="shared" si="22"/>
        <v>0</v>
      </c>
      <c r="H7" s="2">
        <f t="shared" si="23"/>
        <v>0</v>
      </c>
      <c r="I7" s="3">
        <f t="shared" si="24"/>
        <v>0</v>
      </c>
      <c r="J7" s="2">
        <f t="shared" si="25"/>
        <v>0</v>
      </c>
      <c r="K7" s="2">
        <f t="shared" si="26"/>
        <v>0</v>
      </c>
      <c r="L7" s="3">
        <f t="shared" si="27"/>
        <v>0</v>
      </c>
      <c r="M7" s="2">
        <f t="shared" si="28"/>
        <v>0</v>
      </c>
      <c r="N7" s="2">
        <f t="shared" si="29"/>
        <v>0</v>
      </c>
      <c r="O7" s="3">
        <f t="shared" si="30"/>
        <v>0</v>
      </c>
      <c r="P7" s="2">
        <f t="shared" si="31"/>
        <v>0</v>
      </c>
      <c r="Q7" s="2">
        <f t="shared" si="32"/>
        <v>0</v>
      </c>
      <c r="R7" s="3">
        <f t="shared" si="33"/>
        <v>0</v>
      </c>
      <c r="S7" s="2">
        <f t="shared" si="34"/>
        <v>0</v>
      </c>
      <c r="T7" s="2">
        <f t="shared" si="35"/>
        <v>0</v>
      </c>
      <c r="U7" s="3">
        <f t="shared" si="36"/>
        <v>0</v>
      </c>
      <c r="V7" s="2">
        <f t="shared" si="37"/>
        <v>22302.99</v>
      </c>
      <c r="W7" s="2">
        <f t="shared" si="38"/>
        <v>63000</v>
      </c>
      <c r="X7" s="3">
        <f t="shared" si="39"/>
        <v>1</v>
      </c>
      <c r="Y7" s="2">
        <f t="shared" si="18"/>
        <v>0</v>
      </c>
      <c r="Z7" s="3">
        <f t="shared" si="0"/>
        <v>0</v>
      </c>
      <c r="AA7" s="2">
        <f t="shared" si="1"/>
        <v>85302.99</v>
      </c>
      <c r="AB7" s="3">
        <f t="shared" si="2"/>
        <v>1</v>
      </c>
      <c r="AC7" s="2">
        <f t="shared" si="19"/>
        <v>0</v>
      </c>
      <c r="AD7" s="3">
        <f t="shared" si="20"/>
        <v>0</v>
      </c>
    </row>
    <row r="8" spans="1:30" x14ac:dyDescent="0.25">
      <c r="A8" s="1">
        <v>42643</v>
      </c>
      <c r="B8" t="s">
        <v>27</v>
      </c>
      <c r="C8" s="2">
        <v>2.75</v>
      </c>
      <c r="D8" s="2">
        <f t="shared" si="4"/>
        <v>22305.74</v>
      </c>
      <c r="E8" s="2">
        <f t="shared" si="21"/>
        <v>63000</v>
      </c>
      <c r="F8" s="2">
        <f t="shared" si="5"/>
        <v>85305.74</v>
      </c>
      <c r="G8" s="2">
        <f t="shared" si="22"/>
        <v>0</v>
      </c>
      <c r="H8" s="2">
        <f t="shared" si="23"/>
        <v>0</v>
      </c>
      <c r="I8" s="3">
        <f t="shared" si="24"/>
        <v>0</v>
      </c>
      <c r="J8" s="2">
        <f t="shared" si="25"/>
        <v>0</v>
      </c>
      <c r="K8" s="2">
        <f t="shared" si="26"/>
        <v>0</v>
      </c>
      <c r="L8" s="3">
        <f t="shared" si="27"/>
        <v>0</v>
      </c>
      <c r="M8" s="2">
        <f t="shared" si="28"/>
        <v>0</v>
      </c>
      <c r="N8" s="2">
        <f t="shared" si="29"/>
        <v>0</v>
      </c>
      <c r="O8" s="3">
        <f t="shared" si="30"/>
        <v>0</v>
      </c>
      <c r="P8" s="2">
        <f t="shared" si="31"/>
        <v>0</v>
      </c>
      <c r="Q8" s="2">
        <f t="shared" si="32"/>
        <v>0</v>
      </c>
      <c r="R8" s="3">
        <f t="shared" si="33"/>
        <v>0</v>
      </c>
      <c r="S8" s="2">
        <f t="shared" si="34"/>
        <v>0</v>
      </c>
      <c r="T8" s="2">
        <f t="shared" si="35"/>
        <v>0</v>
      </c>
      <c r="U8" s="3">
        <f t="shared" si="36"/>
        <v>0</v>
      </c>
      <c r="V8" s="2">
        <f t="shared" si="37"/>
        <v>22305.74</v>
      </c>
      <c r="W8" s="2">
        <f t="shared" si="38"/>
        <v>63000</v>
      </c>
      <c r="X8" s="3">
        <f t="shared" si="39"/>
        <v>1</v>
      </c>
      <c r="Y8" s="2">
        <f t="shared" si="18"/>
        <v>0</v>
      </c>
      <c r="Z8" s="3">
        <f t="shared" si="0"/>
        <v>0</v>
      </c>
      <c r="AA8" s="2">
        <f t="shared" si="1"/>
        <v>85305.74</v>
      </c>
      <c r="AB8" s="3">
        <f t="shared" si="2"/>
        <v>1</v>
      </c>
      <c r="AC8" s="2">
        <f t="shared" si="19"/>
        <v>0</v>
      </c>
      <c r="AD8" s="3">
        <f t="shared" si="20"/>
        <v>0</v>
      </c>
    </row>
    <row r="9" spans="1:30" x14ac:dyDescent="0.25">
      <c r="A9" s="1">
        <v>42674</v>
      </c>
      <c r="B9" t="s">
        <v>27</v>
      </c>
      <c r="C9" s="2">
        <v>2.2599999999999998</v>
      </c>
      <c r="D9" s="2">
        <f t="shared" si="4"/>
        <v>22308</v>
      </c>
      <c r="E9" s="2">
        <f t="shared" si="21"/>
        <v>63000</v>
      </c>
      <c r="F9" s="2">
        <f t="shared" si="5"/>
        <v>85308</v>
      </c>
      <c r="G9" s="2">
        <f t="shared" si="22"/>
        <v>0</v>
      </c>
      <c r="H9" s="2">
        <f t="shared" si="23"/>
        <v>0</v>
      </c>
      <c r="I9" s="3">
        <f t="shared" si="24"/>
        <v>0</v>
      </c>
      <c r="J9" s="2">
        <f t="shared" si="25"/>
        <v>0</v>
      </c>
      <c r="K9" s="2">
        <f t="shared" si="26"/>
        <v>0</v>
      </c>
      <c r="L9" s="3">
        <f t="shared" si="27"/>
        <v>0</v>
      </c>
      <c r="M9" s="2">
        <f t="shared" si="28"/>
        <v>0</v>
      </c>
      <c r="N9" s="2">
        <f t="shared" si="29"/>
        <v>0</v>
      </c>
      <c r="O9" s="3">
        <f t="shared" si="30"/>
        <v>0</v>
      </c>
      <c r="P9" s="2">
        <f t="shared" si="31"/>
        <v>0</v>
      </c>
      <c r="Q9" s="2">
        <f t="shared" si="32"/>
        <v>0</v>
      </c>
      <c r="R9" s="3">
        <f t="shared" si="33"/>
        <v>0</v>
      </c>
      <c r="S9" s="2">
        <f t="shared" si="34"/>
        <v>0</v>
      </c>
      <c r="T9" s="2">
        <f t="shared" si="35"/>
        <v>0</v>
      </c>
      <c r="U9" s="3">
        <f t="shared" si="36"/>
        <v>0</v>
      </c>
      <c r="V9" s="2">
        <f t="shared" si="37"/>
        <v>22308</v>
      </c>
      <c r="W9" s="2">
        <f t="shared" si="38"/>
        <v>63000</v>
      </c>
      <c r="X9" s="3">
        <f t="shared" si="39"/>
        <v>1</v>
      </c>
      <c r="Y9" s="2">
        <f t="shared" si="18"/>
        <v>0</v>
      </c>
      <c r="Z9" s="3">
        <f t="shared" si="0"/>
        <v>0</v>
      </c>
      <c r="AA9" s="2">
        <f t="shared" si="1"/>
        <v>85308</v>
      </c>
      <c r="AB9" s="3">
        <f t="shared" si="2"/>
        <v>1</v>
      </c>
      <c r="AC9" s="2">
        <f t="shared" si="19"/>
        <v>0</v>
      </c>
      <c r="AD9" s="3">
        <f t="shared" si="20"/>
        <v>0</v>
      </c>
    </row>
    <row r="10" spans="1:30" x14ac:dyDescent="0.25">
      <c r="A10" s="1">
        <v>42704</v>
      </c>
      <c r="B10" t="s">
        <v>27</v>
      </c>
      <c r="C10" s="2">
        <v>1.83</v>
      </c>
      <c r="D10" s="2">
        <f t="shared" si="4"/>
        <v>22309.83</v>
      </c>
      <c r="E10" s="2">
        <f t="shared" si="21"/>
        <v>63000</v>
      </c>
      <c r="F10" s="2">
        <f t="shared" si="5"/>
        <v>85309.83</v>
      </c>
      <c r="G10" s="2">
        <f t="shared" si="22"/>
        <v>0</v>
      </c>
      <c r="H10" s="2">
        <f t="shared" si="23"/>
        <v>0</v>
      </c>
      <c r="I10" s="3">
        <f t="shared" si="24"/>
        <v>0</v>
      </c>
      <c r="J10" s="2">
        <f t="shared" si="25"/>
        <v>0</v>
      </c>
      <c r="K10" s="2">
        <f t="shared" si="26"/>
        <v>0</v>
      </c>
      <c r="L10" s="3">
        <f t="shared" si="27"/>
        <v>0</v>
      </c>
      <c r="M10" s="2">
        <f t="shared" si="28"/>
        <v>0</v>
      </c>
      <c r="N10" s="2">
        <f t="shared" si="29"/>
        <v>0</v>
      </c>
      <c r="O10" s="3">
        <f t="shared" si="30"/>
        <v>0</v>
      </c>
      <c r="P10" s="2">
        <f t="shared" si="31"/>
        <v>0</v>
      </c>
      <c r="Q10" s="2">
        <f t="shared" si="32"/>
        <v>0</v>
      </c>
      <c r="R10" s="3">
        <f t="shared" si="33"/>
        <v>0</v>
      </c>
      <c r="S10" s="2">
        <f t="shared" si="34"/>
        <v>0</v>
      </c>
      <c r="T10" s="2">
        <f t="shared" si="35"/>
        <v>0</v>
      </c>
      <c r="U10" s="3">
        <f t="shared" si="36"/>
        <v>0</v>
      </c>
      <c r="V10" s="2">
        <f t="shared" si="37"/>
        <v>22309.83</v>
      </c>
      <c r="W10" s="2">
        <f t="shared" si="38"/>
        <v>63000</v>
      </c>
      <c r="X10" s="3">
        <f t="shared" si="39"/>
        <v>1</v>
      </c>
      <c r="Y10" s="2">
        <f t="shared" si="18"/>
        <v>0</v>
      </c>
      <c r="Z10" s="3">
        <f t="shared" si="0"/>
        <v>0</v>
      </c>
      <c r="AA10" s="2">
        <f t="shared" si="1"/>
        <v>85309.83</v>
      </c>
      <c r="AB10" s="3">
        <f t="shared" si="2"/>
        <v>1</v>
      </c>
      <c r="AC10" s="2">
        <f t="shared" si="19"/>
        <v>0</v>
      </c>
      <c r="AD10" s="3">
        <f t="shared" si="20"/>
        <v>0</v>
      </c>
    </row>
    <row r="11" spans="1:30" x14ac:dyDescent="0.25">
      <c r="A11" s="1">
        <v>42734</v>
      </c>
      <c r="B11" t="s">
        <v>27</v>
      </c>
      <c r="C11" s="2">
        <v>1.89</v>
      </c>
      <c r="D11" s="2">
        <f t="shared" si="4"/>
        <v>22311.72</v>
      </c>
      <c r="E11" s="2">
        <f t="shared" si="21"/>
        <v>63000</v>
      </c>
      <c r="F11" s="2">
        <f t="shared" si="5"/>
        <v>85311.72</v>
      </c>
      <c r="G11" s="2">
        <f t="shared" si="22"/>
        <v>0</v>
      </c>
      <c r="H11" s="2">
        <f t="shared" si="23"/>
        <v>0</v>
      </c>
      <c r="I11" s="3">
        <f t="shared" si="24"/>
        <v>0</v>
      </c>
      <c r="J11" s="2">
        <f t="shared" si="25"/>
        <v>0</v>
      </c>
      <c r="K11" s="2">
        <f t="shared" si="26"/>
        <v>0</v>
      </c>
      <c r="L11" s="3">
        <f t="shared" si="27"/>
        <v>0</v>
      </c>
      <c r="M11" s="2">
        <f t="shared" si="28"/>
        <v>0</v>
      </c>
      <c r="N11" s="2">
        <f t="shared" si="29"/>
        <v>0</v>
      </c>
      <c r="O11" s="3">
        <f t="shared" si="30"/>
        <v>0</v>
      </c>
      <c r="P11" s="2">
        <f t="shared" si="31"/>
        <v>0</v>
      </c>
      <c r="Q11" s="2">
        <f t="shared" si="32"/>
        <v>0</v>
      </c>
      <c r="R11" s="3">
        <f t="shared" si="33"/>
        <v>0</v>
      </c>
      <c r="S11" s="2">
        <f t="shared" si="34"/>
        <v>0</v>
      </c>
      <c r="T11" s="2">
        <f t="shared" si="35"/>
        <v>0</v>
      </c>
      <c r="U11" s="3">
        <f t="shared" si="36"/>
        <v>0</v>
      </c>
      <c r="V11" s="2">
        <f t="shared" si="37"/>
        <v>22311.72</v>
      </c>
      <c r="W11" s="2">
        <f t="shared" si="38"/>
        <v>63000</v>
      </c>
      <c r="X11" s="3">
        <f t="shared" si="39"/>
        <v>1</v>
      </c>
      <c r="Y11" s="2">
        <f t="shared" si="18"/>
        <v>0</v>
      </c>
      <c r="Z11" s="3">
        <f t="shared" si="0"/>
        <v>0</v>
      </c>
      <c r="AA11" s="2">
        <f t="shared" si="1"/>
        <v>85311.72</v>
      </c>
      <c r="AB11" s="3">
        <f t="shared" si="2"/>
        <v>1</v>
      </c>
      <c r="AC11" s="2">
        <f t="shared" si="19"/>
        <v>0</v>
      </c>
      <c r="AD11" s="3">
        <f t="shared" si="20"/>
        <v>0</v>
      </c>
    </row>
    <row r="12" spans="1:30" x14ac:dyDescent="0.25">
      <c r="A12" s="1">
        <v>42766</v>
      </c>
      <c r="B12" t="s">
        <v>27</v>
      </c>
      <c r="C12" s="2">
        <v>1.89</v>
      </c>
      <c r="D12" s="2">
        <f t="shared" si="4"/>
        <v>22313.61</v>
      </c>
      <c r="E12" s="2">
        <f t="shared" si="21"/>
        <v>63000</v>
      </c>
      <c r="F12" s="2">
        <f t="shared" si="5"/>
        <v>85313.61</v>
      </c>
      <c r="G12" s="2">
        <f t="shared" si="22"/>
        <v>0</v>
      </c>
      <c r="H12" s="2">
        <f t="shared" si="23"/>
        <v>0</v>
      </c>
      <c r="I12" s="3">
        <f t="shared" si="24"/>
        <v>0</v>
      </c>
      <c r="J12" s="2">
        <f t="shared" si="25"/>
        <v>0</v>
      </c>
      <c r="K12" s="2">
        <f t="shared" si="26"/>
        <v>0</v>
      </c>
      <c r="L12" s="3">
        <f t="shared" si="27"/>
        <v>0</v>
      </c>
      <c r="M12" s="2">
        <f t="shared" si="28"/>
        <v>0</v>
      </c>
      <c r="N12" s="2">
        <f t="shared" si="29"/>
        <v>0</v>
      </c>
      <c r="O12" s="3">
        <f t="shared" si="30"/>
        <v>0</v>
      </c>
      <c r="P12" s="2">
        <f t="shared" si="31"/>
        <v>0</v>
      </c>
      <c r="Q12" s="2">
        <f t="shared" si="32"/>
        <v>0</v>
      </c>
      <c r="R12" s="3">
        <f t="shared" si="33"/>
        <v>0</v>
      </c>
      <c r="S12" s="2">
        <f t="shared" si="34"/>
        <v>0</v>
      </c>
      <c r="T12" s="2">
        <f t="shared" si="35"/>
        <v>0</v>
      </c>
      <c r="U12" s="3">
        <f t="shared" si="36"/>
        <v>0</v>
      </c>
      <c r="V12" s="2">
        <f t="shared" si="37"/>
        <v>22313.61</v>
      </c>
      <c r="W12" s="2">
        <f t="shared" si="38"/>
        <v>63000</v>
      </c>
      <c r="X12" s="3">
        <f t="shared" si="39"/>
        <v>1</v>
      </c>
      <c r="Y12" s="2">
        <f t="shared" si="18"/>
        <v>0</v>
      </c>
      <c r="Z12" s="3">
        <f t="shared" si="0"/>
        <v>0</v>
      </c>
      <c r="AA12" s="2">
        <f t="shared" si="1"/>
        <v>85313.61</v>
      </c>
      <c r="AB12" s="3">
        <f t="shared" si="2"/>
        <v>1</v>
      </c>
      <c r="AC12" s="2">
        <f t="shared" si="19"/>
        <v>0</v>
      </c>
      <c r="AD12" s="3">
        <f t="shared" si="20"/>
        <v>0</v>
      </c>
    </row>
    <row r="13" spans="1:30" x14ac:dyDescent="0.25">
      <c r="A13" s="1">
        <v>42787</v>
      </c>
      <c r="B13" t="s">
        <v>28</v>
      </c>
      <c r="C13" s="2">
        <v>75710.2</v>
      </c>
      <c r="D13" s="2">
        <f t="shared" si="4"/>
        <v>98023.81</v>
      </c>
      <c r="E13" s="2">
        <f t="shared" si="21"/>
        <v>63000</v>
      </c>
      <c r="F13" s="2">
        <f t="shared" si="5"/>
        <v>161023.81</v>
      </c>
      <c r="G13" s="2">
        <f>G12</f>
        <v>0</v>
      </c>
      <c r="H13" s="2">
        <f t="shared" si="23"/>
        <v>0</v>
      </c>
      <c r="I13" s="3">
        <f t="shared" si="24"/>
        <v>0</v>
      </c>
      <c r="J13" s="2">
        <f>J12</f>
        <v>0</v>
      </c>
      <c r="K13" s="2">
        <f t="shared" si="26"/>
        <v>0</v>
      </c>
      <c r="L13" s="3">
        <f t="shared" si="27"/>
        <v>0</v>
      </c>
      <c r="M13" s="2">
        <f>M12</f>
        <v>0</v>
      </c>
      <c r="N13" s="2">
        <f t="shared" si="29"/>
        <v>0</v>
      </c>
      <c r="O13" s="3">
        <f t="shared" si="30"/>
        <v>0</v>
      </c>
      <c r="P13" s="2">
        <f>P12</f>
        <v>0</v>
      </c>
      <c r="Q13" s="2">
        <f t="shared" si="32"/>
        <v>0</v>
      </c>
      <c r="R13" s="3">
        <f t="shared" si="33"/>
        <v>0</v>
      </c>
      <c r="S13" s="2">
        <f>S12+C13</f>
        <v>75710.2</v>
      </c>
      <c r="T13" s="2">
        <f t="shared" si="35"/>
        <v>0</v>
      </c>
      <c r="U13" s="3">
        <f t="shared" si="36"/>
        <v>0.47018015534472818</v>
      </c>
      <c r="V13" s="2">
        <f>V12</f>
        <v>22313.61</v>
      </c>
      <c r="W13" s="2">
        <f t="shared" si="38"/>
        <v>63000</v>
      </c>
      <c r="X13" s="3">
        <f t="shared" si="39"/>
        <v>0.52981984465527177</v>
      </c>
      <c r="Y13" s="2">
        <f t="shared" si="18"/>
        <v>0</v>
      </c>
      <c r="Z13" s="3">
        <f t="shared" si="0"/>
        <v>0</v>
      </c>
      <c r="AA13" s="2">
        <f t="shared" si="1"/>
        <v>85313.61</v>
      </c>
      <c r="AB13" s="3">
        <f t="shared" si="2"/>
        <v>1</v>
      </c>
      <c r="AC13" s="2">
        <f t="shared" si="19"/>
        <v>0</v>
      </c>
      <c r="AD13" s="3">
        <f t="shared" si="20"/>
        <v>0</v>
      </c>
    </row>
    <row r="14" spans="1:30" x14ac:dyDescent="0.25">
      <c r="A14" s="1">
        <v>42787</v>
      </c>
      <c r="B14" t="s">
        <v>31</v>
      </c>
      <c r="C14" s="2">
        <v>-60000</v>
      </c>
      <c r="D14" s="2">
        <f t="shared" si="4"/>
        <v>38023.81</v>
      </c>
      <c r="E14" s="2">
        <f>E13+60000</f>
        <v>123000</v>
      </c>
      <c r="F14" s="2">
        <f t="shared" si="5"/>
        <v>161023.81</v>
      </c>
      <c r="G14" s="2">
        <f>G13</f>
        <v>0</v>
      </c>
      <c r="H14" s="2">
        <f t="shared" si="23"/>
        <v>0</v>
      </c>
      <c r="I14" s="3">
        <f t="shared" si="24"/>
        <v>0</v>
      </c>
      <c r="J14" s="2">
        <f>J13</f>
        <v>0</v>
      </c>
      <c r="K14" s="2">
        <f t="shared" si="26"/>
        <v>0</v>
      </c>
      <c r="L14" s="3">
        <f t="shared" si="27"/>
        <v>0</v>
      </c>
      <c r="M14" s="2">
        <f>M13</f>
        <v>0</v>
      </c>
      <c r="N14" s="2">
        <f t="shared" si="29"/>
        <v>0</v>
      </c>
      <c r="O14" s="3">
        <f t="shared" si="30"/>
        <v>0</v>
      </c>
      <c r="P14" s="2">
        <f>P13</f>
        <v>0</v>
      </c>
      <c r="Q14" s="2">
        <f t="shared" si="32"/>
        <v>0</v>
      </c>
      <c r="R14" s="3">
        <f t="shared" si="33"/>
        <v>0</v>
      </c>
      <c r="S14" s="2">
        <f>S13+C14</f>
        <v>15710.199999999997</v>
      </c>
      <c r="T14" s="2">
        <f>T13-C14</f>
        <v>60000</v>
      </c>
      <c r="U14" s="3">
        <f t="shared" si="36"/>
        <v>0.47018015534472818</v>
      </c>
      <c r="V14" s="2">
        <f>V13</f>
        <v>22313.61</v>
      </c>
      <c r="W14" s="2">
        <f t="shared" si="38"/>
        <v>63000</v>
      </c>
      <c r="X14" s="3">
        <f t="shared" si="39"/>
        <v>0.52981984465527177</v>
      </c>
      <c r="Y14" s="2">
        <f t="shared" si="18"/>
        <v>0</v>
      </c>
      <c r="Z14" s="3">
        <f t="shared" si="0"/>
        <v>0</v>
      </c>
      <c r="AA14" s="2">
        <f t="shared" si="1"/>
        <v>85313.61</v>
      </c>
      <c r="AB14" s="3">
        <f t="shared" si="2"/>
        <v>1</v>
      </c>
      <c r="AC14" s="2">
        <f t="shared" si="19"/>
        <v>0</v>
      </c>
      <c r="AD14" s="3">
        <f t="shared" si="20"/>
        <v>0</v>
      </c>
    </row>
    <row r="15" spans="1:30" x14ac:dyDescent="0.25">
      <c r="A15" s="1">
        <v>42794</v>
      </c>
      <c r="B15" t="s">
        <v>29</v>
      </c>
      <c r="C15" s="2">
        <v>23660.27</v>
      </c>
      <c r="D15" s="2">
        <f t="shared" si="4"/>
        <v>61684.08</v>
      </c>
      <c r="E15" s="2">
        <f t="shared" si="21"/>
        <v>123000</v>
      </c>
      <c r="F15" s="2">
        <f t="shared" si="5"/>
        <v>184684.08000000002</v>
      </c>
      <c r="G15" s="2">
        <f>C15</f>
        <v>23660.27</v>
      </c>
      <c r="H15" s="2">
        <f t="shared" si="23"/>
        <v>0</v>
      </c>
      <c r="I15" s="3">
        <f t="shared" si="24"/>
        <v>0.12811212531150493</v>
      </c>
      <c r="J15" s="2">
        <f>J14</f>
        <v>0</v>
      </c>
      <c r="K15" s="2">
        <f t="shared" si="26"/>
        <v>0</v>
      </c>
      <c r="L15" s="3">
        <f t="shared" si="27"/>
        <v>0</v>
      </c>
      <c r="M15" s="2">
        <f>M14</f>
        <v>0</v>
      </c>
      <c r="N15" s="2">
        <f t="shared" si="29"/>
        <v>0</v>
      </c>
      <c r="O15" s="3">
        <f t="shared" si="30"/>
        <v>0</v>
      </c>
      <c r="P15" s="2">
        <f>P14</f>
        <v>0</v>
      </c>
      <c r="Q15" s="2">
        <f t="shared" si="32"/>
        <v>0</v>
      </c>
      <c r="R15" s="3">
        <f t="shared" si="33"/>
        <v>0</v>
      </c>
      <c r="S15" s="2">
        <f>S14</f>
        <v>15710.199999999997</v>
      </c>
      <c r="T15" s="2">
        <f t="shared" si="35"/>
        <v>60000</v>
      </c>
      <c r="U15" s="3">
        <f t="shared" si="36"/>
        <v>0.40994437636422149</v>
      </c>
      <c r="V15" s="2">
        <f>V14</f>
        <v>22313.61</v>
      </c>
      <c r="W15" s="2">
        <f t="shared" si="38"/>
        <v>63000</v>
      </c>
      <c r="X15" s="3">
        <f t="shared" si="39"/>
        <v>0.4619434983242735</v>
      </c>
      <c r="Y15" s="2">
        <f t="shared" si="18"/>
        <v>0</v>
      </c>
      <c r="Z15" s="3">
        <f t="shared" si="0"/>
        <v>0</v>
      </c>
      <c r="AA15" s="2">
        <f t="shared" si="1"/>
        <v>85313.61</v>
      </c>
      <c r="AB15" s="3">
        <f t="shared" si="2"/>
        <v>1</v>
      </c>
      <c r="AC15" s="2">
        <f t="shared" si="19"/>
        <v>0</v>
      </c>
      <c r="AD15" s="3">
        <f t="shared" si="20"/>
        <v>0</v>
      </c>
    </row>
    <row r="16" spans="1:30" x14ac:dyDescent="0.25">
      <c r="A16" s="1">
        <v>42794</v>
      </c>
      <c r="B16" t="s">
        <v>27</v>
      </c>
      <c r="C16" s="2">
        <v>2.12</v>
      </c>
      <c r="D16" s="2">
        <f t="shared" si="4"/>
        <v>61686.200000000004</v>
      </c>
      <c r="E16" s="2">
        <f t="shared" si="21"/>
        <v>123000</v>
      </c>
      <c r="F16" s="2">
        <f t="shared" si="5"/>
        <v>184686.2</v>
      </c>
      <c r="G16" s="2">
        <f t="shared" si="22"/>
        <v>23660.541597705662</v>
      </c>
      <c r="H16" s="2">
        <f t="shared" si="23"/>
        <v>0</v>
      </c>
      <c r="I16" s="3">
        <f t="shared" si="24"/>
        <v>0.12811212531150493</v>
      </c>
      <c r="J16" s="2">
        <f t="shared" si="25"/>
        <v>0</v>
      </c>
      <c r="K16" s="2">
        <f t="shared" si="26"/>
        <v>0</v>
      </c>
      <c r="L16" s="3">
        <f t="shared" si="27"/>
        <v>0</v>
      </c>
      <c r="M16" s="2">
        <f t="shared" si="28"/>
        <v>0</v>
      </c>
      <c r="N16" s="2">
        <f t="shared" si="29"/>
        <v>0</v>
      </c>
      <c r="O16" s="3">
        <f t="shared" si="30"/>
        <v>0</v>
      </c>
      <c r="P16" s="2">
        <f t="shared" si="31"/>
        <v>0</v>
      </c>
      <c r="Q16" s="2">
        <f t="shared" si="32"/>
        <v>0</v>
      </c>
      <c r="R16" s="3">
        <f t="shared" si="33"/>
        <v>0</v>
      </c>
      <c r="S16" s="2">
        <f t="shared" si="34"/>
        <v>15711.069082077889</v>
      </c>
      <c r="T16" s="2">
        <f t="shared" si="35"/>
        <v>60000</v>
      </c>
      <c r="U16" s="3">
        <f t="shared" si="36"/>
        <v>0.40994437636422149</v>
      </c>
      <c r="V16" s="2">
        <f t="shared" si="37"/>
        <v>22314.589320216448</v>
      </c>
      <c r="W16" s="2">
        <f t="shared" si="38"/>
        <v>63000</v>
      </c>
      <c r="X16" s="3">
        <f t="shared" si="39"/>
        <v>0.4619434983242735</v>
      </c>
      <c r="Y16" s="2">
        <f t="shared" si="18"/>
        <v>0</v>
      </c>
      <c r="Z16" s="3">
        <f t="shared" si="0"/>
        <v>0</v>
      </c>
      <c r="AA16" s="2">
        <f t="shared" si="1"/>
        <v>85314.589320216444</v>
      </c>
      <c r="AB16" s="3">
        <f t="shared" si="2"/>
        <v>1</v>
      </c>
      <c r="AC16" s="2">
        <f t="shared" si="19"/>
        <v>0</v>
      </c>
      <c r="AD16" s="3">
        <f t="shared" si="20"/>
        <v>0</v>
      </c>
    </row>
    <row r="17" spans="1:30" x14ac:dyDescent="0.25">
      <c r="A17" s="1">
        <v>42796</v>
      </c>
      <c r="B17" t="s">
        <v>30</v>
      </c>
      <c r="C17" s="2">
        <v>-17750</v>
      </c>
      <c r="D17" s="2">
        <f t="shared" si="4"/>
        <v>43936.200000000004</v>
      </c>
      <c r="E17" s="2">
        <f>E16-C17</f>
        <v>140750</v>
      </c>
      <c r="F17" s="2">
        <f t="shared" si="5"/>
        <v>184686.2</v>
      </c>
      <c r="G17" s="2">
        <f>G16+C17</f>
        <v>5910.5415977056618</v>
      </c>
      <c r="H17" s="2">
        <f>H16-C17</f>
        <v>17750</v>
      </c>
      <c r="I17" s="3">
        <f t="shared" si="24"/>
        <v>0.12811212531150493</v>
      </c>
      <c r="J17" s="2">
        <f>J16</f>
        <v>0</v>
      </c>
      <c r="K17" s="2">
        <f t="shared" si="26"/>
        <v>0</v>
      </c>
      <c r="L17" s="3">
        <f t="shared" si="27"/>
        <v>0</v>
      </c>
      <c r="M17" s="2">
        <f>M16</f>
        <v>0</v>
      </c>
      <c r="N17" s="2">
        <f t="shared" si="29"/>
        <v>0</v>
      </c>
      <c r="O17" s="3">
        <f t="shared" si="30"/>
        <v>0</v>
      </c>
      <c r="P17" s="2">
        <f>P16</f>
        <v>0</v>
      </c>
      <c r="Q17" s="2">
        <f t="shared" si="32"/>
        <v>0</v>
      </c>
      <c r="R17" s="3">
        <f t="shared" si="33"/>
        <v>0</v>
      </c>
      <c r="S17" s="2">
        <f>S16</f>
        <v>15711.069082077889</v>
      </c>
      <c r="T17" s="2">
        <f t="shared" si="35"/>
        <v>60000</v>
      </c>
      <c r="U17" s="3">
        <f t="shared" si="36"/>
        <v>0.40994437636422149</v>
      </c>
      <c r="V17" s="2">
        <f>V16</f>
        <v>22314.589320216448</v>
      </c>
      <c r="W17" s="2">
        <f t="shared" si="38"/>
        <v>63000</v>
      </c>
      <c r="X17" s="3">
        <f t="shared" si="39"/>
        <v>0.4619434983242735</v>
      </c>
      <c r="Y17" s="2">
        <f t="shared" si="18"/>
        <v>0</v>
      </c>
      <c r="Z17" s="3">
        <f t="shared" si="0"/>
        <v>0</v>
      </c>
      <c r="AA17" s="2">
        <f t="shared" si="1"/>
        <v>85314.589320216444</v>
      </c>
      <c r="AB17" s="3">
        <f t="shared" si="2"/>
        <v>1</v>
      </c>
      <c r="AC17" s="2">
        <f t="shared" si="19"/>
        <v>0</v>
      </c>
      <c r="AD17" s="3">
        <f t="shared" si="20"/>
        <v>0</v>
      </c>
    </row>
    <row r="18" spans="1:30" x14ac:dyDescent="0.25">
      <c r="A18" s="10">
        <v>42808</v>
      </c>
      <c r="B18" t="s">
        <v>33</v>
      </c>
      <c r="C18" s="2">
        <v>-1485</v>
      </c>
      <c r="D18" s="2">
        <f t="shared" si="4"/>
        <v>42451.200000000004</v>
      </c>
      <c r="E18" s="2">
        <f t="shared" si="21"/>
        <v>140750</v>
      </c>
      <c r="F18" s="2">
        <f t="shared" si="5"/>
        <v>183201.2</v>
      </c>
      <c r="G18" s="2">
        <f>G17+(C18/5)</f>
        <v>5613.5415977056618</v>
      </c>
      <c r="H18" s="2">
        <f t="shared" si="23"/>
        <v>17750</v>
      </c>
      <c r="I18" s="3">
        <f t="shared" si="24"/>
        <v>0.12752941355026964</v>
      </c>
      <c r="J18" s="2">
        <f>J17+(C18/5)</f>
        <v>-297</v>
      </c>
      <c r="K18" s="2">
        <f t="shared" si="26"/>
        <v>0</v>
      </c>
      <c r="L18" s="3">
        <f t="shared" si="27"/>
        <v>-1.6211684202941902E-3</v>
      </c>
      <c r="M18" s="2">
        <f>M17+(C18/5)</f>
        <v>-297</v>
      </c>
      <c r="N18" s="2">
        <f t="shared" si="29"/>
        <v>0</v>
      </c>
      <c r="O18" s="3">
        <f t="shared" si="30"/>
        <v>-1.6211684202941902E-3</v>
      </c>
      <c r="P18" s="2">
        <f t="shared" si="31"/>
        <v>0</v>
      </c>
      <c r="Q18" s="2">
        <f t="shared" si="32"/>
        <v>0</v>
      </c>
      <c r="R18" s="3">
        <f t="shared" si="33"/>
        <v>0</v>
      </c>
      <c r="S18" s="2">
        <f>S17+(C18/5)</f>
        <v>15414.069082077889</v>
      </c>
      <c r="T18" s="2">
        <f t="shared" si="35"/>
        <v>60000</v>
      </c>
      <c r="U18" s="3">
        <f t="shared" si="36"/>
        <v>0.41164615232912166</v>
      </c>
      <c r="V18" s="2">
        <f>V17+(C18/5)</f>
        <v>22017.589320216448</v>
      </c>
      <c r="W18" s="2">
        <f t="shared" si="38"/>
        <v>63000</v>
      </c>
      <c r="X18" s="3">
        <f t="shared" si="39"/>
        <v>0.46406677096119697</v>
      </c>
      <c r="Y18" s="2">
        <f t="shared" si="18"/>
        <v>0</v>
      </c>
      <c r="Z18" s="3">
        <f t="shared" si="0"/>
        <v>0</v>
      </c>
      <c r="AA18" s="2">
        <f t="shared" si="1"/>
        <v>85017.589320216444</v>
      </c>
      <c r="AB18" s="3">
        <f t="shared" si="2"/>
        <v>1</v>
      </c>
      <c r="AC18" s="2">
        <f t="shared" si="19"/>
        <v>0</v>
      </c>
      <c r="AD18" s="3">
        <f t="shared" si="20"/>
        <v>0</v>
      </c>
    </row>
    <row r="19" spans="1:30" x14ac:dyDescent="0.25">
      <c r="A19" s="10">
        <v>42809</v>
      </c>
      <c r="B19" t="s">
        <v>36</v>
      </c>
      <c r="C19" s="2">
        <v>-35</v>
      </c>
      <c r="D19" s="2">
        <f t="shared" si="4"/>
        <v>42416.200000000004</v>
      </c>
      <c r="E19" s="2">
        <f t="shared" si="21"/>
        <v>140750</v>
      </c>
      <c r="F19" s="2">
        <f t="shared" si="5"/>
        <v>183166.2</v>
      </c>
      <c r="G19" s="2">
        <f>G18+(C19/5)</f>
        <v>5606.5415977056618</v>
      </c>
      <c r="H19" s="2">
        <f t="shared" si="23"/>
        <v>17750</v>
      </c>
      <c r="I19" s="3">
        <f t="shared" si="24"/>
        <v>0.12751556563222724</v>
      </c>
      <c r="J19" s="2">
        <f>J18+(C19/5)</f>
        <v>-304</v>
      </c>
      <c r="K19" s="2">
        <f t="shared" si="26"/>
        <v>0</v>
      </c>
      <c r="L19" s="3">
        <f t="shared" si="27"/>
        <v>-1.659694856365421E-3</v>
      </c>
      <c r="M19" s="2">
        <f>M18+(C19/5)</f>
        <v>-304</v>
      </c>
      <c r="N19" s="2">
        <f t="shared" si="29"/>
        <v>0</v>
      </c>
      <c r="O19" s="3">
        <f t="shared" si="30"/>
        <v>-1.659694856365421E-3</v>
      </c>
      <c r="P19" s="2">
        <f t="shared" si="31"/>
        <v>0</v>
      </c>
      <c r="Q19" s="2">
        <f t="shared" si="32"/>
        <v>0</v>
      </c>
      <c r="R19" s="3">
        <f t="shared" si="33"/>
        <v>0</v>
      </c>
      <c r="S19" s="2">
        <f>S18+(C19/5)</f>
        <v>15407.069082077889</v>
      </c>
      <c r="T19" s="2">
        <f t="shared" si="35"/>
        <v>60000</v>
      </c>
      <c r="U19" s="3">
        <f t="shared" si="36"/>
        <v>0.41168659437209421</v>
      </c>
      <c r="V19" s="2">
        <f>V18+(C19/5)</f>
        <v>22010.589320216448</v>
      </c>
      <c r="W19" s="2">
        <f t="shared" si="38"/>
        <v>63000</v>
      </c>
      <c r="X19" s="3">
        <f t="shared" si="39"/>
        <v>0.4641172297084093</v>
      </c>
      <c r="Y19" s="2">
        <f t="shared" si="18"/>
        <v>0</v>
      </c>
      <c r="Z19" s="3">
        <f t="shared" si="0"/>
        <v>0</v>
      </c>
      <c r="AA19" s="2">
        <f t="shared" si="1"/>
        <v>85010.589320216444</v>
      </c>
      <c r="AB19" s="3">
        <f t="shared" si="2"/>
        <v>1</v>
      </c>
      <c r="AC19" s="2">
        <f t="shared" si="19"/>
        <v>0</v>
      </c>
      <c r="AD19" s="3">
        <f t="shared" si="20"/>
        <v>0</v>
      </c>
    </row>
    <row r="20" spans="1:30" x14ac:dyDescent="0.25">
      <c r="A20" s="1">
        <v>42824</v>
      </c>
      <c r="B20" s="4" t="s">
        <v>41</v>
      </c>
      <c r="C20" s="2">
        <v>-495</v>
      </c>
      <c r="D20" s="2">
        <f t="shared" si="4"/>
        <v>41921.200000000004</v>
      </c>
      <c r="E20" s="2">
        <f t="shared" si="21"/>
        <v>140750</v>
      </c>
      <c r="F20" s="2">
        <f t="shared" si="5"/>
        <v>182671.2</v>
      </c>
      <c r="G20" s="2">
        <f>G19</f>
        <v>5606.5415977056618</v>
      </c>
      <c r="H20" s="2">
        <f t="shared" si="23"/>
        <v>17750</v>
      </c>
      <c r="I20" s="3">
        <f t="shared" si="24"/>
        <v>0.12786110562423447</v>
      </c>
      <c r="J20" s="2">
        <f>J19</f>
        <v>-304</v>
      </c>
      <c r="K20" s="2">
        <f t="shared" si="26"/>
        <v>0</v>
      </c>
      <c r="L20" s="3">
        <f t="shared" si="27"/>
        <v>-1.6641922755201695E-3</v>
      </c>
      <c r="M20" s="2">
        <f>M19</f>
        <v>-304</v>
      </c>
      <c r="N20" s="2">
        <f t="shared" si="29"/>
        <v>0</v>
      </c>
      <c r="O20" s="3">
        <f t="shared" si="30"/>
        <v>-1.6641922755201695E-3</v>
      </c>
      <c r="P20" s="2">
        <v>0</v>
      </c>
      <c r="Q20" s="2">
        <f t="shared" si="32"/>
        <v>0</v>
      </c>
      <c r="R20" s="3">
        <f t="shared" si="33"/>
        <v>0</v>
      </c>
      <c r="S20" s="2">
        <f>S19+C20</f>
        <v>14912.069082077889</v>
      </c>
      <c r="T20" s="2">
        <f t="shared" si="35"/>
        <v>60000</v>
      </c>
      <c r="U20" s="3">
        <f t="shared" si="36"/>
        <v>0.41009239049219515</v>
      </c>
      <c r="V20" s="2">
        <f>V19</f>
        <v>22010.589320216448</v>
      </c>
      <c r="W20" s="2">
        <f t="shared" si="38"/>
        <v>63000</v>
      </c>
      <c r="X20" s="3">
        <f t="shared" si="39"/>
        <v>0.46537488843461061</v>
      </c>
      <c r="Y20" s="2">
        <f t="shared" si="18"/>
        <v>0</v>
      </c>
      <c r="Z20" s="3">
        <f t="shared" si="0"/>
        <v>0</v>
      </c>
      <c r="AA20" s="2">
        <f t="shared" si="1"/>
        <v>85010.589320216444</v>
      </c>
      <c r="AB20" s="3">
        <f t="shared" si="2"/>
        <v>1</v>
      </c>
      <c r="AC20" s="2">
        <f t="shared" si="19"/>
        <v>0</v>
      </c>
      <c r="AD20" s="3">
        <f t="shared" si="20"/>
        <v>0</v>
      </c>
    </row>
    <row r="21" spans="1:30" x14ac:dyDescent="0.25">
      <c r="A21" s="1">
        <v>42824</v>
      </c>
      <c r="B21" t="s">
        <v>34</v>
      </c>
      <c r="C21" s="2">
        <v>-495</v>
      </c>
      <c r="D21" s="2">
        <f t="shared" si="4"/>
        <v>41426.200000000004</v>
      </c>
      <c r="E21" s="2">
        <f t="shared" si="21"/>
        <v>140750</v>
      </c>
      <c r="F21" s="2">
        <f t="shared" si="5"/>
        <v>182176.2</v>
      </c>
      <c r="G21" s="2">
        <f>G20+C21</f>
        <v>5111.5415977056618</v>
      </c>
      <c r="H21" s="2">
        <f t="shared" si="23"/>
        <v>17750</v>
      </c>
      <c r="I21" s="3">
        <f t="shared" si="24"/>
        <v>0.12549137372338243</v>
      </c>
      <c r="J21" s="2">
        <f>J20</f>
        <v>-304</v>
      </c>
      <c r="K21" s="2">
        <f t="shared" si="26"/>
        <v>0</v>
      </c>
      <c r="L21" s="3">
        <f t="shared" si="27"/>
        <v>-1.6687141349967778E-3</v>
      </c>
      <c r="M21" s="2">
        <f>M20</f>
        <v>-304</v>
      </c>
      <c r="N21" s="2">
        <f t="shared" si="29"/>
        <v>0</v>
      </c>
      <c r="O21" s="3">
        <f t="shared" si="30"/>
        <v>-1.6687141349967778E-3</v>
      </c>
      <c r="P21" s="2">
        <f>P20</f>
        <v>0</v>
      </c>
      <c r="Q21" s="2">
        <f t="shared" si="32"/>
        <v>0</v>
      </c>
      <c r="R21" s="3">
        <f t="shared" si="33"/>
        <v>0</v>
      </c>
      <c r="S21" s="2">
        <f>S20</f>
        <v>14912.069082077889</v>
      </c>
      <c r="T21" s="2">
        <f t="shared" si="35"/>
        <v>60000</v>
      </c>
      <c r="U21" s="3">
        <f t="shared" si="36"/>
        <v>0.41120667289183704</v>
      </c>
      <c r="V21" s="2">
        <f>V20</f>
        <v>22010.589320216448</v>
      </c>
      <c r="W21" s="2">
        <f t="shared" si="38"/>
        <v>63000</v>
      </c>
      <c r="X21" s="3">
        <f t="shared" si="39"/>
        <v>0.46663938165477398</v>
      </c>
      <c r="Y21" s="2">
        <f t="shared" si="18"/>
        <v>0</v>
      </c>
      <c r="Z21" s="3">
        <f t="shared" si="0"/>
        <v>0</v>
      </c>
      <c r="AA21" s="2">
        <f t="shared" si="1"/>
        <v>85010.589320216444</v>
      </c>
      <c r="AB21" s="3">
        <f t="shared" si="2"/>
        <v>1</v>
      </c>
      <c r="AC21" s="2">
        <f t="shared" si="19"/>
        <v>0</v>
      </c>
      <c r="AD21" s="3">
        <f t="shared" si="20"/>
        <v>0</v>
      </c>
    </row>
    <row r="22" spans="1:30" x14ac:dyDescent="0.25">
      <c r="A22" s="1">
        <v>42824</v>
      </c>
      <c r="B22" t="s">
        <v>35</v>
      </c>
      <c r="C22" s="2">
        <v>-330</v>
      </c>
      <c r="D22" s="2">
        <f t="shared" si="4"/>
        <v>41096.200000000004</v>
      </c>
      <c r="E22" s="2">
        <f t="shared" si="21"/>
        <v>140750</v>
      </c>
      <c r="F22" s="2">
        <f t="shared" si="5"/>
        <v>181846.2</v>
      </c>
      <c r="G22" s="2">
        <f>G21</f>
        <v>5111.5415977056618</v>
      </c>
      <c r="H22" s="2">
        <f t="shared" si="23"/>
        <v>17750</v>
      </c>
      <c r="I22" s="3">
        <f t="shared" si="24"/>
        <v>0.1257191054732277</v>
      </c>
      <c r="J22" s="2">
        <f>J21</f>
        <v>-304</v>
      </c>
      <c r="K22" s="2">
        <f t="shared" si="26"/>
        <v>0</v>
      </c>
      <c r="L22" s="3">
        <f t="shared" si="27"/>
        <v>-1.6717423844985486E-3</v>
      </c>
      <c r="M22" s="2">
        <f>M21</f>
        <v>-304</v>
      </c>
      <c r="N22" s="2">
        <f t="shared" si="29"/>
        <v>0</v>
      </c>
      <c r="O22" s="3">
        <f t="shared" si="30"/>
        <v>-1.6717423844985486E-3</v>
      </c>
      <c r="P22" s="2">
        <f>P21</f>
        <v>0</v>
      </c>
      <c r="Q22" s="2">
        <f t="shared" si="32"/>
        <v>0</v>
      </c>
      <c r="R22" s="3">
        <f t="shared" si="33"/>
        <v>0</v>
      </c>
      <c r="S22" s="2">
        <f>S21</f>
        <v>14912.069082077889</v>
      </c>
      <c r="T22" s="2">
        <f t="shared" si="35"/>
        <v>60000</v>
      </c>
      <c r="U22" s="3">
        <f t="shared" si="36"/>
        <v>0.41195289800984503</v>
      </c>
      <c r="V22" s="2">
        <f>V21+C22</f>
        <v>21680.589320216448</v>
      </c>
      <c r="W22" s="2">
        <f t="shared" si="38"/>
        <v>63000</v>
      </c>
      <c r="X22" s="3">
        <f t="shared" si="39"/>
        <v>0.46567148128592423</v>
      </c>
      <c r="Y22" s="2">
        <f t="shared" si="18"/>
        <v>0</v>
      </c>
      <c r="Z22" s="3">
        <f t="shared" si="0"/>
        <v>0</v>
      </c>
      <c r="AA22" s="2">
        <f t="shared" si="1"/>
        <v>84680.589320216444</v>
      </c>
      <c r="AB22" s="3">
        <f t="shared" si="2"/>
        <v>1</v>
      </c>
      <c r="AC22" s="2">
        <f t="shared" si="19"/>
        <v>0</v>
      </c>
      <c r="AD22" s="3">
        <f t="shared" si="20"/>
        <v>0</v>
      </c>
    </row>
    <row r="23" spans="1:30" x14ac:dyDescent="0.25">
      <c r="A23" s="10">
        <v>42824</v>
      </c>
      <c r="B23" t="s">
        <v>36</v>
      </c>
      <c r="C23" s="2">
        <v>-35</v>
      </c>
      <c r="D23" s="2">
        <f t="shared" si="4"/>
        <v>41061.200000000004</v>
      </c>
      <c r="E23" s="2">
        <f t="shared" si="21"/>
        <v>140750</v>
      </c>
      <c r="F23" s="2">
        <f t="shared" si="5"/>
        <v>181811.20000000001</v>
      </c>
      <c r="G23" s="2">
        <f>G22+(C23/5)</f>
        <v>5104.5415977056618</v>
      </c>
      <c r="H23" s="2">
        <f t="shared" si="23"/>
        <v>17750</v>
      </c>
      <c r="I23" s="3">
        <f t="shared" si="24"/>
        <v>0.12570480585192584</v>
      </c>
      <c r="J23" s="2">
        <f>J22+(C23/5)</f>
        <v>-311</v>
      </c>
      <c r="K23" s="2">
        <f t="shared" si="26"/>
        <v>0</v>
      </c>
      <c r="L23" s="3">
        <f t="shared" si="27"/>
        <v>-1.7105656857223316E-3</v>
      </c>
      <c r="M23" s="2">
        <f>M22+(C23/5)</f>
        <v>-311</v>
      </c>
      <c r="N23" s="2">
        <f t="shared" si="29"/>
        <v>0</v>
      </c>
      <c r="O23" s="3">
        <f t="shared" si="30"/>
        <v>-1.7105656857223316E-3</v>
      </c>
      <c r="P23" s="2">
        <f t="shared" si="31"/>
        <v>0</v>
      </c>
      <c r="Q23" s="2">
        <f t="shared" si="32"/>
        <v>0</v>
      </c>
      <c r="R23" s="3">
        <f t="shared" si="33"/>
        <v>0</v>
      </c>
      <c r="S23" s="2">
        <f>S22+(C23/5)</f>
        <v>14905.069082077889</v>
      </c>
      <c r="T23" s="2">
        <f t="shared" si="35"/>
        <v>60000</v>
      </c>
      <c r="U23" s="3">
        <f t="shared" si="36"/>
        <v>0.41199370050952788</v>
      </c>
      <c r="V23" s="2">
        <f>V22+(C23/5)</f>
        <v>21673.589320216448</v>
      </c>
      <c r="W23" s="2">
        <f t="shared" si="38"/>
        <v>63000</v>
      </c>
      <c r="X23" s="3">
        <f t="shared" si="39"/>
        <v>0.46572262500999079</v>
      </c>
      <c r="Y23" s="2">
        <f t="shared" si="18"/>
        <v>0</v>
      </c>
      <c r="Z23" s="3">
        <f t="shared" si="0"/>
        <v>0</v>
      </c>
      <c r="AA23" s="2">
        <f t="shared" si="1"/>
        <v>84673.589320216444</v>
      </c>
      <c r="AB23" s="3">
        <f t="shared" si="2"/>
        <v>1</v>
      </c>
      <c r="AC23" s="2">
        <f t="shared" si="19"/>
        <v>0</v>
      </c>
      <c r="AD23" s="3">
        <f t="shared" si="20"/>
        <v>0</v>
      </c>
    </row>
    <row r="24" spans="1:30" x14ac:dyDescent="0.25">
      <c r="A24" s="1">
        <v>42825</v>
      </c>
      <c r="B24" t="s">
        <v>27</v>
      </c>
      <c r="C24" s="2">
        <v>3.69</v>
      </c>
      <c r="D24" s="2">
        <f t="shared" si="4"/>
        <v>41064.890000000007</v>
      </c>
      <c r="E24" s="2">
        <f t="shared" si="21"/>
        <v>140750</v>
      </c>
      <c r="F24" s="2">
        <f t="shared" si="5"/>
        <v>181814.89</v>
      </c>
      <c r="G24" s="2">
        <f t="shared" si="22"/>
        <v>5105.0054484392558</v>
      </c>
      <c r="H24" s="2">
        <f t="shared" si="23"/>
        <v>17750</v>
      </c>
      <c r="I24" s="3">
        <f t="shared" si="24"/>
        <v>0.12570480585192584</v>
      </c>
      <c r="J24" s="2">
        <f t="shared" si="25"/>
        <v>-311.00631198738034</v>
      </c>
      <c r="K24" s="2">
        <f t="shared" si="26"/>
        <v>0</v>
      </c>
      <c r="L24" s="3">
        <f t="shared" si="27"/>
        <v>-1.7105656857223318E-3</v>
      </c>
      <c r="M24" s="2">
        <f t="shared" si="28"/>
        <v>-311.00631198738034</v>
      </c>
      <c r="N24" s="2">
        <f t="shared" si="29"/>
        <v>0</v>
      </c>
      <c r="O24" s="3">
        <f t="shared" si="30"/>
        <v>-1.7105656857223318E-3</v>
      </c>
      <c r="P24" s="2">
        <f t="shared" si="31"/>
        <v>0</v>
      </c>
      <c r="Q24" s="2">
        <f t="shared" si="32"/>
        <v>0</v>
      </c>
      <c r="R24" s="3">
        <f t="shared" si="33"/>
        <v>0</v>
      </c>
      <c r="S24" s="2">
        <f t="shared" si="34"/>
        <v>14906.589338832769</v>
      </c>
      <c r="T24" s="2">
        <f t="shared" si="35"/>
        <v>60000</v>
      </c>
      <c r="U24" s="3">
        <f t="shared" si="36"/>
        <v>0.41199370050952794</v>
      </c>
      <c r="V24" s="2">
        <f t="shared" si="37"/>
        <v>21675.307836702734</v>
      </c>
      <c r="W24" s="2">
        <f t="shared" si="38"/>
        <v>63000</v>
      </c>
      <c r="X24" s="3">
        <f t="shared" si="39"/>
        <v>0.46572262500999079</v>
      </c>
      <c r="Y24" s="2">
        <f t="shared" si="18"/>
        <v>0</v>
      </c>
      <c r="Z24" s="3">
        <f t="shared" si="0"/>
        <v>0</v>
      </c>
      <c r="AA24" s="2">
        <f t="shared" si="1"/>
        <v>84675.307836702734</v>
      </c>
      <c r="AB24" s="3">
        <f t="shared" si="2"/>
        <v>1</v>
      </c>
      <c r="AC24" s="2">
        <f t="shared" si="19"/>
        <v>0</v>
      </c>
      <c r="AD24" s="3">
        <f t="shared" si="20"/>
        <v>0</v>
      </c>
    </row>
    <row r="25" spans="1:30" x14ac:dyDescent="0.25">
      <c r="A25" s="1">
        <v>42853</v>
      </c>
      <c r="B25" t="s">
        <v>27</v>
      </c>
      <c r="C25" s="2">
        <v>3.38</v>
      </c>
      <c r="D25" s="2">
        <f t="shared" si="4"/>
        <v>41068.270000000004</v>
      </c>
      <c r="E25" s="2">
        <f t="shared" si="21"/>
        <v>140750</v>
      </c>
      <c r="F25" s="2">
        <f t="shared" si="5"/>
        <v>181818.27000000002</v>
      </c>
      <c r="G25" s="2">
        <f t="shared" si="22"/>
        <v>5105.4303306830352</v>
      </c>
      <c r="H25" s="2">
        <f t="shared" si="23"/>
        <v>17750</v>
      </c>
      <c r="I25" s="3">
        <f t="shared" si="24"/>
        <v>0.12570480585192584</v>
      </c>
      <c r="J25" s="2">
        <f t="shared" si="25"/>
        <v>-311.01209369939806</v>
      </c>
      <c r="K25" s="2">
        <f t="shared" si="26"/>
        <v>0</v>
      </c>
      <c r="L25" s="3">
        <f t="shared" si="27"/>
        <v>-1.7105656857223316E-3</v>
      </c>
      <c r="M25" s="2">
        <f t="shared" si="28"/>
        <v>-311.01209369939806</v>
      </c>
      <c r="N25" s="2">
        <f t="shared" si="29"/>
        <v>0</v>
      </c>
      <c r="O25" s="3">
        <f t="shared" si="30"/>
        <v>-1.7105656857223316E-3</v>
      </c>
      <c r="P25" s="2">
        <f t="shared" si="31"/>
        <v>0</v>
      </c>
      <c r="Q25" s="2">
        <f t="shared" si="32"/>
        <v>0</v>
      </c>
      <c r="R25" s="3">
        <f t="shared" si="33"/>
        <v>0</v>
      </c>
      <c r="S25" s="2">
        <f t="shared" si="34"/>
        <v>14907.981877540491</v>
      </c>
      <c r="T25" s="2">
        <f t="shared" si="35"/>
        <v>60000</v>
      </c>
      <c r="U25" s="3">
        <f t="shared" si="36"/>
        <v>0.41199370050952788</v>
      </c>
      <c r="V25" s="2">
        <f t="shared" si="37"/>
        <v>21676.881979175268</v>
      </c>
      <c r="W25" s="2">
        <f t="shared" si="38"/>
        <v>63000</v>
      </c>
      <c r="X25" s="3">
        <f t="shared" si="39"/>
        <v>0.46572262500999073</v>
      </c>
      <c r="Y25" s="2">
        <f t="shared" si="18"/>
        <v>0</v>
      </c>
      <c r="Z25" s="3">
        <f t="shared" si="0"/>
        <v>0</v>
      </c>
      <c r="AA25" s="2">
        <f t="shared" si="1"/>
        <v>84676.881979175261</v>
      </c>
      <c r="AB25" s="3">
        <f t="shared" si="2"/>
        <v>1</v>
      </c>
      <c r="AC25" s="2">
        <f t="shared" si="19"/>
        <v>0</v>
      </c>
      <c r="AD25" s="3">
        <f t="shared" si="20"/>
        <v>0</v>
      </c>
    </row>
    <row r="26" spans="1:30" x14ac:dyDescent="0.25">
      <c r="A26" s="1">
        <v>42881</v>
      </c>
      <c r="B26" t="s">
        <v>37</v>
      </c>
      <c r="C26" s="2">
        <v>104.05</v>
      </c>
      <c r="D26" s="2">
        <f t="shared" si="4"/>
        <v>41172.320000000007</v>
      </c>
      <c r="E26" s="2">
        <f t="shared" si="21"/>
        <v>140750</v>
      </c>
      <c r="F26" s="2">
        <f t="shared" si="5"/>
        <v>181922.32</v>
      </c>
      <c r="G26" s="2">
        <f>G25</f>
        <v>5105.4303306830352</v>
      </c>
      <c r="H26" s="2">
        <f t="shared" si="23"/>
        <v>17750</v>
      </c>
      <c r="I26" s="3">
        <f t="shared" si="24"/>
        <v>0.1256329093136182</v>
      </c>
      <c r="J26" s="2">
        <f>J25</f>
        <v>-311.01209369939806</v>
      </c>
      <c r="K26" s="2">
        <f t="shared" si="26"/>
        <v>0</v>
      </c>
      <c r="L26" s="3">
        <f t="shared" si="27"/>
        <v>-1.709587332106352E-3</v>
      </c>
      <c r="M26" s="2">
        <f>M25</f>
        <v>-311.01209369939806</v>
      </c>
      <c r="N26" s="2">
        <f t="shared" si="29"/>
        <v>0</v>
      </c>
      <c r="O26" s="3">
        <f t="shared" si="30"/>
        <v>-1.709587332106352E-3</v>
      </c>
      <c r="P26" s="2">
        <f>P25</f>
        <v>0</v>
      </c>
      <c r="Q26" s="2">
        <f t="shared" si="32"/>
        <v>0</v>
      </c>
      <c r="R26" s="3">
        <f t="shared" si="33"/>
        <v>0</v>
      </c>
      <c r="S26" s="2">
        <f>S25</f>
        <v>14907.981877540491</v>
      </c>
      <c r="T26" s="2">
        <f t="shared" si="35"/>
        <v>60000</v>
      </c>
      <c r="U26" s="3">
        <f t="shared" si="36"/>
        <v>0.41175806177900809</v>
      </c>
      <c r="V26" s="2">
        <f>V25+C26</f>
        <v>21780.931979175268</v>
      </c>
      <c r="W26" s="2">
        <f t="shared" si="38"/>
        <v>63000</v>
      </c>
      <c r="X26" s="3">
        <f t="shared" si="39"/>
        <v>0.46602820357158625</v>
      </c>
      <c r="Y26" s="2">
        <f t="shared" si="18"/>
        <v>0</v>
      </c>
      <c r="Z26" s="3">
        <f t="shared" si="0"/>
        <v>0</v>
      </c>
      <c r="AA26" s="2">
        <f t="shared" si="1"/>
        <v>84780.931979175264</v>
      </c>
      <c r="AB26" s="3">
        <f t="shared" si="2"/>
        <v>1</v>
      </c>
      <c r="AC26" s="2">
        <f t="shared" si="19"/>
        <v>0</v>
      </c>
      <c r="AD26" s="3">
        <f t="shared" si="20"/>
        <v>0</v>
      </c>
    </row>
    <row r="27" spans="1:30" x14ac:dyDescent="0.25">
      <c r="A27" s="1">
        <v>42882</v>
      </c>
      <c r="B27" t="s">
        <v>27</v>
      </c>
      <c r="C27" s="2">
        <v>3.49</v>
      </c>
      <c r="D27" s="2">
        <f t="shared" si="4"/>
        <v>41175.810000000005</v>
      </c>
      <c r="E27" s="2">
        <f t="shared" si="21"/>
        <v>140750</v>
      </c>
      <c r="F27" s="2">
        <f t="shared" si="5"/>
        <v>181925.81</v>
      </c>
      <c r="G27" s="2">
        <f t="shared" si="22"/>
        <v>5105.8687895365401</v>
      </c>
      <c r="H27" s="2">
        <f t="shared" si="23"/>
        <v>17750</v>
      </c>
      <c r="I27" s="3">
        <f t="shared" si="24"/>
        <v>0.12563290931361823</v>
      </c>
      <c r="J27" s="2">
        <f t="shared" si="25"/>
        <v>-311.01806015918714</v>
      </c>
      <c r="K27" s="2">
        <f t="shared" si="26"/>
        <v>0</v>
      </c>
      <c r="L27" s="3">
        <f t="shared" si="27"/>
        <v>-1.7095873321063522E-3</v>
      </c>
      <c r="M27" s="2">
        <f t="shared" si="28"/>
        <v>-311.01806015918714</v>
      </c>
      <c r="N27" s="2">
        <f t="shared" si="29"/>
        <v>0</v>
      </c>
      <c r="O27" s="3">
        <f t="shared" si="30"/>
        <v>-1.7095873321063522E-3</v>
      </c>
      <c r="P27" s="2">
        <f t="shared" si="31"/>
        <v>0</v>
      </c>
      <c r="Q27" s="2">
        <f t="shared" si="32"/>
        <v>0</v>
      </c>
      <c r="R27" s="3">
        <f t="shared" si="33"/>
        <v>0</v>
      </c>
      <c r="S27" s="2">
        <f t="shared" si="34"/>
        <v>14909.4189131761</v>
      </c>
      <c r="T27" s="2">
        <f t="shared" si="35"/>
        <v>60000</v>
      </c>
      <c r="U27" s="3">
        <f t="shared" si="36"/>
        <v>0.41175806177900814</v>
      </c>
      <c r="V27" s="2">
        <f t="shared" si="37"/>
        <v>21782.558417605731</v>
      </c>
      <c r="W27" s="2">
        <f t="shared" si="38"/>
        <v>63000</v>
      </c>
      <c r="X27" s="3">
        <f t="shared" si="39"/>
        <v>0.46602820357158631</v>
      </c>
      <c r="Y27" s="2">
        <f t="shared" si="18"/>
        <v>0</v>
      </c>
      <c r="Z27" s="3">
        <f t="shared" si="0"/>
        <v>0</v>
      </c>
      <c r="AA27" s="2">
        <f t="shared" si="1"/>
        <v>84782.558417605731</v>
      </c>
      <c r="AB27" s="3">
        <f t="shared" si="2"/>
        <v>1</v>
      </c>
      <c r="AC27" s="2">
        <f t="shared" si="19"/>
        <v>0</v>
      </c>
      <c r="AD27" s="3">
        <f t="shared" si="20"/>
        <v>0</v>
      </c>
    </row>
    <row r="28" spans="1:30" x14ac:dyDescent="0.25">
      <c r="A28" s="1">
        <v>42912</v>
      </c>
      <c r="B28" t="s">
        <v>38</v>
      </c>
      <c r="C28" s="2">
        <v>3389.52</v>
      </c>
      <c r="D28" s="2">
        <f t="shared" si="4"/>
        <v>44565.33</v>
      </c>
      <c r="E28" s="2">
        <f t="shared" si="21"/>
        <v>140750</v>
      </c>
      <c r="F28" s="2">
        <f t="shared" si="5"/>
        <v>185315.33000000002</v>
      </c>
      <c r="G28" s="2">
        <f>G27</f>
        <v>5105.8687895365401</v>
      </c>
      <c r="H28" s="2">
        <f t="shared" si="23"/>
        <v>17750</v>
      </c>
      <c r="I28" s="3">
        <f t="shared" si="24"/>
        <v>0.12333501383580375</v>
      </c>
      <c r="J28" s="2">
        <f>J27+C28</f>
        <v>3078.5019398408131</v>
      </c>
      <c r="K28" s="2">
        <f t="shared" si="26"/>
        <v>0</v>
      </c>
      <c r="L28" s="3">
        <f t="shared" si="27"/>
        <v>1.6612235694914247E-2</v>
      </c>
      <c r="M28" s="2">
        <f>M27</f>
        <v>-311.01806015918714</v>
      </c>
      <c r="N28" s="2">
        <f t="shared" si="29"/>
        <v>0</v>
      </c>
      <c r="O28" s="3">
        <f t="shared" si="30"/>
        <v>-1.6783180331556332E-3</v>
      </c>
      <c r="P28" s="2">
        <f>P27</f>
        <v>0</v>
      </c>
      <c r="Q28" s="2">
        <f t="shared" si="32"/>
        <v>0</v>
      </c>
      <c r="R28" s="3">
        <f t="shared" si="33"/>
        <v>0</v>
      </c>
      <c r="S28" s="2">
        <f>S27</f>
        <v>14909.4189131761</v>
      </c>
      <c r="T28" s="2">
        <f t="shared" si="35"/>
        <v>60000</v>
      </c>
      <c r="U28" s="3">
        <f t="shared" si="36"/>
        <v>0.4042267788270732</v>
      </c>
      <c r="V28" s="2">
        <f>V27</f>
        <v>21782.558417605731</v>
      </c>
      <c r="W28" s="2">
        <f t="shared" si="38"/>
        <v>63000</v>
      </c>
      <c r="X28" s="3">
        <f t="shared" si="39"/>
        <v>0.45750428967536427</v>
      </c>
      <c r="Y28" s="2">
        <f t="shared" si="18"/>
        <v>0</v>
      </c>
      <c r="Z28" s="3">
        <f t="shared" si="0"/>
        <v>0</v>
      </c>
      <c r="AA28" s="2">
        <f t="shared" si="1"/>
        <v>84782.558417605731</v>
      </c>
      <c r="AB28" s="3">
        <f t="shared" si="2"/>
        <v>1</v>
      </c>
      <c r="AC28" s="2">
        <f t="shared" si="19"/>
        <v>0</v>
      </c>
      <c r="AD28" s="3">
        <f t="shared" si="20"/>
        <v>0</v>
      </c>
    </row>
    <row r="29" spans="1:30" x14ac:dyDescent="0.25">
      <c r="A29" s="1">
        <v>42916</v>
      </c>
      <c r="B29" t="s">
        <v>27</v>
      </c>
      <c r="C29" s="2">
        <v>3.43</v>
      </c>
      <c r="D29" s="2">
        <f t="shared" si="4"/>
        <v>44568.76</v>
      </c>
      <c r="E29" s="2">
        <f t="shared" si="21"/>
        <v>140750</v>
      </c>
      <c r="F29" s="2">
        <f t="shared" si="5"/>
        <v>185318.76</v>
      </c>
      <c r="G29" s="2">
        <f t="shared" si="22"/>
        <v>5106.2918286339973</v>
      </c>
      <c r="H29" s="2">
        <f t="shared" si="23"/>
        <v>17750</v>
      </c>
      <c r="I29" s="3">
        <f t="shared" si="24"/>
        <v>0.12333501383580377</v>
      </c>
      <c r="J29" s="2">
        <f t="shared" si="25"/>
        <v>3078.5589198092466</v>
      </c>
      <c r="K29" s="2">
        <f t="shared" si="26"/>
        <v>0</v>
      </c>
      <c r="L29" s="3">
        <f t="shared" si="27"/>
        <v>1.6612235694914247E-2</v>
      </c>
      <c r="M29" s="2">
        <f t="shared" si="28"/>
        <v>-311.02381679004088</v>
      </c>
      <c r="N29" s="2">
        <f t="shared" si="29"/>
        <v>0</v>
      </c>
      <c r="O29" s="3">
        <f t="shared" si="30"/>
        <v>-1.6783180331556334E-3</v>
      </c>
      <c r="P29" s="2">
        <f t="shared" si="31"/>
        <v>0</v>
      </c>
      <c r="Q29" s="2">
        <f t="shared" si="32"/>
        <v>0</v>
      </c>
      <c r="R29" s="3">
        <f t="shared" si="33"/>
        <v>0</v>
      </c>
      <c r="S29" s="2">
        <f t="shared" si="34"/>
        <v>14910.805411027477</v>
      </c>
      <c r="T29" s="2">
        <f t="shared" si="35"/>
        <v>60000</v>
      </c>
      <c r="U29" s="3">
        <f t="shared" si="36"/>
        <v>0.40422677882707331</v>
      </c>
      <c r="V29" s="2">
        <f t="shared" si="37"/>
        <v>21784.127657319317</v>
      </c>
      <c r="W29" s="2">
        <f t="shared" si="38"/>
        <v>63000</v>
      </c>
      <c r="X29" s="3">
        <f t="shared" si="39"/>
        <v>0.45750428967536427</v>
      </c>
      <c r="Y29" s="2">
        <f t="shared" si="18"/>
        <v>0</v>
      </c>
      <c r="Z29" s="3">
        <f t="shared" si="0"/>
        <v>0</v>
      </c>
      <c r="AA29" s="2">
        <f t="shared" si="1"/>
        <v>84784.127657319317</v>
      </c>
      <c r="AB29" s="3">
        <f t="shared" si="2"/>
        <v>1</v>
      </c>
      <c r="AC29" s="2">
        <f t="shared" si="19"/>
        <v>0</v>
      </c>
      <c r="AD29" s="3">
        <f t="shared" si="20"/>
        <v>0</v>
      </c>
    </row>
    <row r="30" spans="1:30" x14ac:dyDescent="0.25">
      <c r="A30" s="1">
        <v>42947</v>
      </c>
      <c r="B30" t="s">
        <v>27</v>
      </c>
      <c r="C30" s="2">
        <v>3.79</v>
      </c>
      <c r="D30" s="2">
        <f t="shared" si="4"/>
        <v>44572.55</v>
      </c>
      <c r="E30" s="2">
        <f t="shared" si="21"/>
        <v>140750</v>
      </c>
      <c r="F30" s="2">
        <f t="shared" si="5"/>
        <v>185322.55</v>
      </c>
      <c r="G30" s="2">
        <f t="shared" si="22"/>
        <v>5106.7592683364346</v>
      </c>
      <c r="H30" s="2">
        <f t="shared" si="23"/>
        <v>17750</v>
      </c>
      <c r="I30" s="3">
        <f t="shared" si="24"/>
        <v>0.12333501383580377</v>
      </c>
      <c r="J30" s="2">
        <f t="shared" si="25"/>
        <v>3078.6218801825303</v>
      </c>
      <c r="K30" s="2">
        <f t="shared" si="26"/>
        <v>0</v>
      </c>
      <c r="L30" s="3">
        <f t="shared" si="27"/>
        <v>1.6612235694914247E-2</v>
      </c>
      <c r="M30" s="2">
        <f t="shared" si="28"/>
        <v>-311.03017761538655</v>
      </c>
      <c r="N30" s="2">
        <f t="shared" si="29"/>
        <v>0</v>
      </c>
      <c r="O30" s="3">
        <f t="shared" si="30"/>
        <v>-1.6783180331556337E-3</v>
      </c>
      <c r="P30" s="2">
        <f t="shared" si="31"/>
        <v>0</v>
      </c>
      <c r="Q30" s="2">
        <f t="shared" si="32"/>
        <v>0</v>
      </c>
      <c r="R30" s="3">
        <f t="shared" si="33"/>
        <v>0</v>
      </c>
      <c r="S30" s="2">
        <f t="shared" si="34"/>
        <v>14912.337430519232</v>
      </c>
      <c r="T30" s="2">
        <f t="shared" si="35"/>
        <v>60000</v>
      </c>
      <c r="U30" s="3">
        <f t="shared" si="36"/>
        <v>0.40422677882707331</v>
      </c>
      <c r="V30" s="2">
        <f t="shared" si="37"/>
        <v>21785.861598577187</v>
      </c>
      <c r="W30" s="2">
        <f t="shared" si="38"/>
        <v>63000</v>
      </c>
      <c r="X30" s="3">
        <f t="shared" si="39"/>
        <v>0.45750428967536438</v>
      </c>
      <c r="Y30" s="2">
        <f t="shared" si="18"/>
        <v>0</v>
      </c>
      <c r="Z30" s="3">
        <f t="shared" si="0"/>
        <v>0</v>
      </c>
      <c r="AA30" s="2">
        <f t="shared" si="1"/>
        <v>84785.86159857719</v>
      </c>
      <c r="AB30" s="3">
        <f t="shared" si="2"/>
        <v>1</v>
      </c>
      <c r="AC30" s="2">
        <f t="shared" si="19"/>
        <v>0</v>
      </c>
      <c r="AD30" s="3">
        <f t="shared" si="20"/>
        <v>0</v>
      </c>
    </row>
    <row r="31" spans="1:30" x14ac:dyDescent="0.25">
      <c r="A31" s="1">
        <v>42979</v>
      </c>
      <c r="B31" s="4" t="s">
        <v>52</v>
      </c>
      <c r="C31" s="2">
        <v>-15000</v>
      </c>
      <c r="D31" s="2">
        <f t="shared" si="4"/>
        <v>29572.550000000003</v>
      </c>
      <c r="E31" s="2">
        <f>E30-C31</f>
        <v>155750</v>
      </c>
      <c r="F31" s="2">
        <f>D31+E31</f>
        <v>185322.55</v>
      </c>
      <c r="G31" s="2">
        <f>G30+(-15000*I30)</f>
        <v>3256.7340607993783</v>
      </c>
      <c r="H31" s="2">
        <f>H30+(15000*I30)</f>
        <v>19600.025207537055</v>
      </c>
      <c r="I31" s="3">
        <f t="shared" si="24"/>
        <v>0.12333501383580377</v>
      </c>
      <c r="J31" s="2">
        <f>J30+(-15000*L30)</f>
        <v>2829.4383447588166</v>
      </c>
      <c r="K31" s="2">
        <f>K30+(15000*L30)</f>
        <v>249.18353542371372</v>
      </c>
      <c r="L31" s="3">
        <f t="shared" si="27"/>
        <v>1.6612235694914247E-2</v>
      </c>
      <c r="M31" s="2">
        <f>M30</f>
        <v>-311.03017761538655</v>
      </c>
      <c r="N31" s="2">
        <f t="shared" si="29"/>
        <v>0</v>
      </c>
      <c r="O31" s="3">
        <f t="shared" si="30"/>
        <v>-1.6783180331556337E-3</v>
      </c>
      <c r="P31" s="2">
        <f t="shared" si="31"/>
        <v>0</v>
      </c>
      <c r="Q31" s="2">
        <f>Q30+(15000*R30)</f>
        <v>0</v>
      </c>
      <c r="R31" s="3">
        <f t="shared" si="33"/>
        <v>0</v>
      </c>
      <c r="S31" s="2">
        <f>S30+(-15000*U30)</f>
        <v>8848.9357481131319</v>
      </c>
      <c r="T31" s="2">
        <f>T30+(15000*U30)</f>
        <v>66063.401682406096</v>
      </c>
      <c r="U31" s="3">
        <f t="shared" si="36"/>
        <v>0.40422677882707331</v>
      </c>
      <c r="V31" s="2">
        <f>V30+(-15000*X30)</f>
        <v>14923.297253446721</v>
      </c>
      <c r="W31" s="2">
        <f>W30+(15000*X30)</f>
        <v>69862.564345130464</v>
      </c>
      <c r="X31" s="3">
        <f t="shared" si="39"/>
        <v>0.45750428967536438</v>
      </c>
      <c r="Y31" s="2">
        <f t="shared" si="18"/>
        <v>0</v>
      </c>
      <c r="Z31" s="3">
        <f t="shared" si="0"/>
        <v>0</v>
      </c>
      <c r="AA31" s="2">
        <f t="shared" si="1"/>
        <v>84785.86159857719</v>
      </c>
      <c r="AB31" s="3">
        <f t="shared" si="2"/>
        <v>1</v>
      </c>
      <c r="AC31" s="2">
        <f t="shared" si="19"/>
        <v>0</v>
      </c>
      <c r="AD31" s="3">
        <f t="shared" si="20"/>
        <v>0</v>
      </c>
    </row>
    <row r="32" spans="1:30" x14ac:dyDescent="0.25">
      <c r="A32" s="1">
        <v>42979</v>
      </c>
      <c r="B32" t="s">
        <v>39</v>
      </c>
      <c r="C32" s="2">
        <v>-0.05</v>
      </c>
      <c r="D32" s="2">
        <f t="shared" si="4"/>
        <v>29572.500000000004</v>
      </c>
      <c r="E32" s="2">
        <f t="shared" si="21"/>
        <v>155750</v>
      </c>
      <c r="F32" s="2">
        <f t="shared" si="5"/>
        <v>185322.5</v>
      </c>
      <c r="G32" s="2">
        <f t="shared" si="22"/>
        <v>3256.7278940486867</v>
      </c>
      <c r="H32" s="2">
        <f t="shared" si="23"/>
        <v>19600.025207537055</v>
      </c>
      <c r="I32" s="3">
        <f t="shared" si="24"/>
        <v>0.12333501383580375</v>
      </c>
      <c r="J32" s="2">
        <f t="shared" si="25"/>
        <v>2829.4375141470318</v>
      </c>
      <c r="K32" s="2">
        <f t="shared" si="26"/>
        <v>249.18353542371372</v>
      </c>
      <c r="L32" s="3">
        <f t="shared" si="27"/>
        <v>1.6612235694914247E-2</v>
      </c>
      <c r="M32" s="2">
        <f t="shared" si="28"/>
        <v>-311.03009369948489</v>
      </c>
      <c r="N32" s="2">
        <f t="shared" si="29"/>
        <v>0</v>
      </c>
      <c r="O32" s="3">
        <f t="shared" si="30"/>
        <v>-1.6783180331556334E-3</v>
      </c>
      <c r="P32" s="2">
        <f t="shared" si="31"/>
        <v>0</v>
      </c>
      <c r="Q32" s="2">
        <f t="shared" si="32"/>
        <v>0</v>
      </c>
      <c r="R32" s="3">
        <f t="shared" si="33"/>
        <v>0</v>
      </c>
      <c r="S32" s="2">
        <f t="shared" si="34"/>
        <v>8848.9155367741914</v>
      </c>
      <c r="T32" s="2">
        <f t="shared" si="35"/>
        <v>66063.401682406096</v>
      </c>
      <c r="U32" s="3">
        <f t="shared" si="36"/>
        <v>0.40422677882707325</v>
      </c>
      <c r="V32" s="2">
        <f t="shared" si="37"/>
        <v>14923.274378232238</v>
      </c>
      <c r="W32" s="2">
        <f t="shared" si="38"/>
        <v>69862.564345130464</v>
      </c>
      <c r="X32" s="3">
        <f t="shared" si="39"/>
        <v>0.45750428967536427</v>
      </c>
      <c r="Y32" s="2">
        <f t="shared" si="18"/>
        <v>0</v>
      </c>
      <c r="Z32" s="3">
        <f t="shared" si="0"/>
        <v>0</v>
      </c>
      <c r="AA32" s="2">
        <f t="shared" si="1"/>
        <v>84785.8387233627</v>
      </c>
      <c r="AB32" s="3">
        <f t="shared" si="2"/>
        <v>1</v>
      </c>
      <c r="AC32" s="2">
        <f t="shared" si="19"/>
        <v>0</v>
      </c>
      <c r="AD32" s="3">
        <f t="shared" si="20"/>
        <v>0</v>
      </c>
    </row>
    <row r="33" spans="1:30" x14ac:dyDescent="0.25">
      <c r="A33" s="1">
        <v>43007</v>
      </c>
      <c r="B33" t="s">
        <v>27</v>
      </c>
      <c r="C33" s="2">
        <v>2.4300000000000002</v>
      </c>
      <c r="D33" s="2">
        <f t="shared" si="4"/>
        <v>29574.930000000004</v>
      </c>
      <c r="E33" s="2">
        <f t="shared" si="21"/>
        <v>155750</v>
      </c>
      <c r="F33" s="2">
        <f t="shared" si="5"/>
        <v>185324.93</v>
      </c>
      <c r="G33" s="2">
        <f t="shared" si="22"/>
        <v>3257.0275981323075</v>
      </c>
      <c r="H33" s="2">
        <f t="shared" si="23"/>
        <v>19600.025207537055</v>
      </c>
      <c r="I33" s="3">
        <f t="shared" si="24"/>
        <v>0.12333501383580375</v>
      </c>
      <c r="J33" s="2">
        <f t="shared" si="25"/>
        <v>2829.4778818797704</v>
      </c>
      <c r="K33" s="2">
        <f t="shared" si="26"/>
        <v>249.18353542371372</v>
      </c>
      <c r="L33" s="3">
        <f t="shared" si="27"/>
        <v>1.6612235694914247E-2</v>
      </c>
      <c r="M33" s="2">
        <f t="shared" si="28"/>
        <v>-311.03417201230548</v>
      </c>
      <c r="N33" s="2">
        <f t="shared" si="29"/>
        <v>0</v>
      </c>
      <c r="O33" s="3">
        <f t="shared" si="30"/>
        <v>-1.6783180331556337E-3</v>
      </c>
      <c r="P33" s="2">
        <f t="shared" si="31"/>
        <v>0</v>
      </c>
      <c r="Q33" s="2">
        <f t="shared" si="32"/>
        <v>0</v>
      </c>
      <c r="R33" s="3">
        <f t="shared" si="33"/>
        <v>0</v>
      </c>
      <c r="S33" s="2">
        <f t="shared" si="34"/>
        <v>8849.8978078467408</v>
      </c>
      <c r="T33" s="2">
        <f t="shared" si="35"/>
        <v>66063.401682406096</v>
      </c>
      <c r="U33" s="3">
        <f t="shared" si="36"/>
        <v>0.40422677882707325</v>
      </c>
      <c r="V33" s="2">
        <f t="shared" si="37"/>
        <v>14924.386113656148</v>
      </c>
      <c r="W33" s="2">
        <f t="shared" si="38"/>
        <v>69862.564345130464</v>
      </c>
      <c r="X33" s="3">
        <f t="shared" si="39"/>
        <v>0.45750428967536433</v>
      </c>
      <c r="Y33" s="2">
        <f t="shared" si="18"/>
        <v>0</v>
      </c>
      <c r="Z33" s="3">
        <f t="shared" si="0"/>
        <v>0</v>
      </c>
      <c r="AA33" s="2">
        <f t="shared" si="1"/>
        <v>84786.95045878661</v>
      </c>
      <c r="AB33" s="3">
        <f t="shared" si="2"/>
        <v>1</v>
      </c>
      <c r="AC33" s="2">
        <f t="shared" si="19"/>
        <v>0</v>
      </c>
      <c r="AD33" s="3">
        <f t="shared" si="20"/>
        <v>0</v>
      </c>
    </row>
    <row r="34" spans="1:30" x14ac:dyDescent="0.25">
      <c r="A34" s="1">
        <v>43039</v>
      </c>
      <c r="B34" t="s">
        <v>27</v>
      </c>
      <c r="C34" s="2">
        <v>2.5099999999999998</v>
      </c>
      <c r="D34" s="2">
        <f t="shared" si="4"/>
        <v>29577.440000000002</v>
      </c>
      <c r="E34" s="2">
        <f t="shared" si="21"/>
        <v>155750</v>
      </c>
      <c r="F34" s="2">
        <f t="shared" si="5"/>
        <v>185327.44</v>
      </c>
      <c r="G34" s="2">
        <f t="shared" si="22"/>
        <v>3257.3371690170352</v>
      </c>
      <c r="H34" s="2">
        <f t="shared" si="23"/>
        <v>19600.025207537055</v>
      </c>
      <c r="I34" s="3">
        <f t="shared" si="24"/>
        <v>0.12333501383580375</v>
      </c>
      <c r="J34" s="2">
        <f t="shared" si="25"/>
        <v>2829.5195785913647</v>
      </c>
      <c r="K34" s="2">
        <f t="shared" si="26"/>
        <v>249.18353542371372</v>
      </c>
      <c r="L34" s="3">
        <f t="shared" si="27"/>
        <v>1.6612235694914247E-2</v>
      </c>
      <c r="M34" s="2">
        <f t="shared" si="28"/>
        <v>-311.03838459056868</v>
      </c>
      <c r="N34" s="2">
        <f t="shared" si="29"/>
        <v>0</v>
      </c>
      <c r="O34" s="3">
        <f t="shared" si="30"/>
        <v>-1.6783180331556334E-3</v>
      </c>
      <c r="P34" s="2">
        <f t="shared" si="31"/>
        <v>0</v>
      </c>
      <c r="Q34" s="2">
        <f t="shared" si="32"/>
        <v>0</v>
      </c>
      <c r="R34" s="3">
        <f t="shared" si="33"/>
        <v>0</v>
      </c>
      <c r="S34" s="2">
        <f t="shared" si="34"/>
        <v>8850.912417061596</v>
      </c>
      <c r="T34" s="2">
        <f t="shared" si="35"/>
        <v>66063.401682406096</v>
      </c>
      <c r="U34" s="3">
        <f t="shared" si="36"/>
        <v>0.40422677882707325</v>
      </c>
      <c r="V34" s="2">
        <f t="shared" si="37"/>
        <v>14925.534449423234</v>
      </c>
      <c r="W34" s="2">
        <f t="shared" si="38"/>
        <v>69862.564345130464</v>
      </c>
      <c r="X34" s="3">
        <f t="shared" si="39"/>
        <v>0.45750428967536427</v>
      </c>
      <c r="Y34" s="2">
        <f t="shared" si="18"/>
        <v>0</v>
      </c>
      <c r="Z34" s="3">
        <f t="shared" si="0"/>
        <v>0</v>
      </c>
      <c r="AA34" s="2">
        <f t="shared" si="1"/>
        <v>84788.098794553691</v>
      </c>
      <c r="AB34" s="3">
        <f t="shared" si="2"/>
        <v>1</v>
      </c>
      <c r="AC34" s="2">
        <f t="shared" si="19"/>
        <v>0</v>
      </c>
      <c r="AD34" s="3">
        <f t="shared" si="20"/>
        <v>0</v>
      </c>
    </row>
    <row r="35" spans="1:30" x14ac:dyDescent="0.25">
      <c r="A35" s="1">
        <v>43069</v>
      </c>
      <c r="B35" t="s">
        <v>27</v>
      </c>
      <c r="C35" s="2">
        <v>2.4300000000000002</v>
      </c>
      <c r="D35" s="2">
        <f t="shared" si="4"/>
        <v>29579.870000000003</v>
      </c>
      <c r="E35" s="2">
        <f t="shared" si="21"/>
        <v>155750</v>
      </c>
      <c r="F35" s="2">
        <f t="shared" si="5"/>
        <v>185329.87</v>
      </c>
      <c r="G35" s="2">
        <f t="shared" si="22"/>
        <v>3257.636873100656</v>
      </c>
      <c r="H35" s="2">
        <f t="shared" si="23"/>
        <v>19600.025207537055</v>
      </c>
      <c r="I35" s="3">
        <f t="shared" si="24"/>
        <v>0.12333501383580375</v>
      </c>
      <c r="J35" s="2">
        <f t="shared" si="25"/>
        <v>2829.5599463241033</v>
      </c>
      <c r="K35" s="2">
        <f t="shared" si="26"/>
        <v>249.18353542371372</v>
      </c>
      <c r="L35" s="3">
        <f t="shared" si="27"/>
        <v>1.6612235694914247E-2</v>
      </c>
      <c r="M35" s="2">
        <f t="shared" si="28"/>
        <v>-311.04246290338926</v>
      </c>
      <c r="N35" s="2">
        <f t="shared" si="29"/>
        <v>0</v>
      </c>
      <c r="O35" s="3">
        <f t="shared" si="30"/>
        <v>-1.6783180331556337E-3</v>
      </c>
      <c r="P35" s="2">
        <f t="shared" si="31"/>
        <v>0</v>
      </c>
      <c r="Q35" s="2">
        <f t="shared" si="32"/>
        <v>0</v>
      </c>
      <c r="R35" s="3">
        <f t="shared" si="33"/>
        <v>0</v>
      </c>
      <c r="S35" s="2">
        <f t="shared" si="34"/>
        <v>8851.8946881341453</v>
      </c>
      <c r="T35" s="2">
        <f t="shared" si="35"/>
        <v>66063.401682406096</v>
      </c>
      <c r="U35" s="3">
        <f t="shared" si="36"/>
        <v>0.40422677882707325</v>
      </c>
      <c r="V35" s="2">
        <f t="shared" si="37"/>
        <v>14926.646184847144</v>
      </c>
      <c r="W35" s="2">
        <f t="shared" si="38"/>
        <v>69862.564345130464</v>
      </c>
      <c r="X35" s="3">
        <f t="shared" si="39"/>
        <v>0.45750428967536427</v>
      </c>
      <c r="Y35" s="2">
        <f t="shared" si="18"/>
        <v>0</v>
      </c>
      <c r="Z35" s="3">
        <f t="shared" si="0"/>
        <v>0</v>
      </c>
      <c r="AA35" s="2">
        <f t="shared" si="1"/>
        <v>84789.210529977601</v>
      </c>
      <c r="AB35" s="3">
        <f t="shared" si="2"/>
        <v>1</v>
      </c>
      <c r="AC35" s="2">
        <f t="shared" si="19"/>
        <v>0</v>
      </c>
      <c r="AD35" s="3">
        <f t="shared" si="20"/>
        <v>0</v>
      </c>
    </row>
    <row r="36" spans="1:30" x14ac:dyDescent="0.25">
      <c r="B36" s="4" t="s">
        <v>40</v>
      </c>
      <c r="C36" s="2">
        <f>29584.63-D35</f>
        <v>4.7599999999983993</v>
      </c>
      <c r="D36" s="2">
        <f t="shared" si="4"/>
        <v>29584.63</v>
      </c>
      <c r="E36" s="2">
        <f t="shared" si="21"/>
        <v>155750</v>
      </c>
      <c r="F36" s="2">
        <f t="shared" si="5"/>
        <v>185334.63</v>
      </c>
      <c r="G36" s="2">
        <f t="shared" si="22"/>
        <v>3258.2239477665144</v>
      </c>
      <c r="H36" s="2">
        <f t="shared" si="23"/>
        <v>19600.025207537055</v>
      </c>
      <c r="I36" s="3">
        <f t="shared" si="24"/>
        <v>0.12333501383580375</v>
      </c>
      <c r="J36" s="2">
        <f t="shared" si="25"/>
        <v>2829.6390205660109</v>
      </c>
      <c r="K36" s="2">
        <f t="shared" si="26"/>
        <v>249.18353542371372</v>
      </c>
      <c r="L36" s="3">
        <f t="shared" si="27"/>
        <v>1.6612235694914244E-2</v>
      </c>
      <c r="M36" s="2">
        <f t="shared" si="28"/>
        <v>-311.05045169722706</v>
      </c>
      <c r="N36" s="2">
        <f t="shared" si="29"/>
        <v>0</v>
      </c>
      <c r="O36" s="3">
        <f t="shared" si="30"/>
        <v>-1.6783180331556334E-3</v>
      </c>
      <c r="P36" s="2">
        <f t="shared" si="31"/>
        <v>0</v>
      </c>
      <c r="Q36" s="2">
        <f t="shared" si="32"/>
        <v>0</v>
      </c>
      <c r="R36" s="3">
        <f t="shared" si="33"/>
        <v>0</v>
      </c>
      <c r="S36" s="2">
        <f t="shared" si="34"/>
        <v>8853.8188076013612</v>
      </c>
      <c r="T36" s="2">
        <f t="shared" si="35"/>
        <v>66063.401682406096</v>
      </c>
      <c r="U36" s="3">
        <f t="shared" si="36"/>
        <v>0.40422677882707325</v>
      </c>
      <c r="V36" s="2">
        <f t="shared" si="37"/>
        <v>14928.823905265999</v>
      </c>
      <c r="W36" s="2">
        <f t="shared" si="38"/>
        <v>69862.564345130464</v>
      </c>
      <c r="X36" s="3">
        <f t="shared" si="39"/>
        <v>0.45750428967536433</v>
      </c>
      <c r="Y36" s="2">
        <f t="shared" si="18"/>
        <v>0</v>
      </c>
      <c r="Z36" s="3">
        <f t="shared" si="0"/>
        <v>0</v>
      </c>
      <c r="AA36" s="2">
        <f t="shared" si="1"/>
        <v>84791.388250396471</v>
      </c>
      <c r="AB36" s="3">
        <f t="shared" si="2"/>
        <v>1</v>
      </c>
      <c r="AC36" s="2">
        <f t="shared" si="19"/>
        <v>0</v>
      </c>
      <c r="AD36" s="3">
        <f t="shared" si="20"/>
        <v>0</v>
      </c>
    </row>
    <row r="37" spans="1:30" x14ac:dyDescent="0.25">
      <c r="A37" s="1">
        <v>43146</v>
      </c>
      <c r="B37" s="4" t="s">
        <v>52</v>
      </c>
      <c r="C37" s="2">
        <v>-15000</v>
      </c>
      <c r="D37" s="2">
        <f t="shared" si="4"/>
        <v>14584.630000000001</v>
      </c>
      <c r="E37" s="2">
        <f>E36-C37</f>
        <v>170750</v>
      </c>
      <c r="F37" s="2">
        <f t="shared" si="5"/>
        <v>185334.63</v>
      </c>
      <c r="G37" s="2">
        <f>G36+(-15000*I36)</f>
        <v>1408.1987402294581</v>
      </c>
      <c r="H37" s="2">
        <f>H36+(15000*I36)</f>
        <v>21450.050415074111</v>
      </c>
      <c r="I37" s="3">
        <f t="shared" si="24"/>
        <v>0.12333501383580375</v>
      </c>
      <c r="J37" s="2">
        <f>J36+(-15000*L36)</f>
        <v>2580.4554851422972</v>
      </c>
      <c r="K37" s="2">
        <f>K36+(15000*L36)</f>
        <v>498.36707084742739</v>
      </c>
      <c r="L37" s="3">
        <f t="shared" si="27"/>
        <v>1.6612235694914244E-2</v>
      </c>
      <c r="M37" s="2">
        <f>M36</f>
        <v>-311.05045169722706</v>
      </c>
      <c r="N37" s="2">
        <f t="shared" si="29"/>
        <v>0</v>
      </c>
      <c r="O37" s="3">
        <f t="shared" si="30"/>
        <v>-1.6783180331556334E-3</v>
      </c>
      <c r="P37" s="2">
        <f t="shared" si="31"/>
        <v>0</v>
      </c>
      <c r="Q37" s="2">
        <f t="shared" si="32"/>
        <v>0</v>
      </c>
      <c r="R37" s="3">
        <f t="shared" si="33"/>
        <v>0</v>
      </c>
      <c r="S37" s="2">
        <f>S36+(-15000*U36)</f>
        <v>2790.4171251952621</v>
      </c>
      <c r="T37" s="2">
        <f>T36+(15000*U36)</f>
        <v>72126.803364812193</v>
      </c>
      <c r="U37" s="3">
        <f t="shared" si="36"/>
        <v>0.40422677882707325</v>
      </c>
      <c r="V37" s="2">
        <f>V36+(-15000*X36)</f>
        <v>8066.2595601355342</v>
      </c>
      <c r="W37" s="2">
        <f>W36+(15000*X36)</f>
        <v>76725.128690260928</v>
      </c>
      <c r="X37" s="3">
        <f t="shared" si="39"/>
        <v>0.45750428967536427</v>
      </c>
      <c r="Y37" s="2">
        <f t="shared" si="18"/>
        <v>0</v>
      </c>
      <c r="Z37" s="3">
        <f t="shared" si="0"/>
        <v>0</v>
      </c>
      <c r="AA37" s="2">
        <f t="shared" si="1"/>
        <v>84791.388250396456</v>
      </c>
      <c r="AB37" s="3">
        <f t="shared" si="2"/>
        <v>1</v>
      </c>
      <c r="AC37" s="2">
        <f t="shared" si="19"/>
        <v>0</v>
      </c>
      <c r="AD37" s="3">
        <f t="shared" si="20"/>
        <v>0</v>
      </c>
    </row>
    <row r="38" spans="1:30" x14ac:dyDescent="0.25">
      <c r="A38" s="10">
        <v>43164</v>
      </c>
      <c r="B38" t="s">
        <v>33</v>
      </c>
      <c r="C38" s="2">
        <v>-1485</v>
      </c>
      <c r="D38" s="2">
        <f t="shared" si="4"/>
        <v>13099.630000000001</v>
      </c>
      <c r="E38" s="2">
        <f t="shared" si="21"/>
        <v>170750</v>
      </c>
      <c r="F38" s="2">
        <f t="shared" si="5"/>
        <v>183849.63</v>
      </c>
      <c r="G38" s="2">
        <f>G37+(C38/5)</f>
        <v>1111.1987402294581</v>
      </c>
      <c r="H38" s="2">
        <f t="shared" si="23"/>
        <v>21450.050415074111</v>
      </c>
      <c r="I38" s="3">
        <f t="shared" si="24"/>
        <v>0.12271577133608357</v>
      </c>
      <c r="J38" s="2">
        <f>J37+(C38/5)</f>
        <v>2283.4554851422972</v>
      </c>
      <c r="K38" s="2">
        <f t="shared" si="26"/>
        <v>498.36707084742739</v>
      </c>
      <c r="L38" s="3">
        <f t="shared" si="27"/>
        <v>1.5130966301045722E-2</v>
      </c>
      <c r="M38" s="2">
        <f>M37+(C38/5)</f>
        <v>-608.05045169722712</v>
      </c>
      <c r="N38" s="2">
        <f t="shared" si="29"/>
        <v>0</v>
      </c>
      <c r="O38" s="3">
        <f t="shared" si="30"/>
        <v>-3.3073248594366338E-3</v>
      </c>
      <c r="P38" s="2">
        <f t="shared" si="31"/>
        <v>0</v>
      </c>
      <c r="Q38" s="2">
        <f t="shared" si="32"/>
        <v>0</v>
      </c>
      <c r="R38" s="3">
        <f t="shared" si="33"/>
        <v>0</v>
      </c>
      <c r="S38" s="2">
        <f>S37+(C38/5)</f>
        <v>2493.4171251952621</v>
      </c>
      <c r="T38" s="2">
        <f t="shared" si="35"/>
        <v>72126.803364812193</v>
      </c>
      <c r="U38" s="3">
        <f t="shared" si="36"/>
        <v>0.40587637021628736</v>
      </c>
      <c r="V38" s="2">
        <f>V37+(C38/5)</f>
        <v>7769.2595601355342</v>
      </c>
      <c r="W38" s="2">
        <f t="shared" si="38"/>
        <v>76725.128690260928</v>
      </c>
      <c r="X38" s="3">
        <f t="shared" si="39"/>
        <v>0.45958421700601981</v>
      </c>
      <c r="Y38" s="2">
        <f t="shared" si="18"/>
        <v>0</v>
      </c>
      <c r="Z38" s="3">
        <f t="shared" si="0"/>
        <v>0</v>
      </c>
      <c r="AA38" s="2">
        <f t="shared" si="1"/>
        <v>84494.388250396456</v>
      </c>
      <c r="AB38" s="3">
        <f t="shared" si="2"/>
        <v>1</v>
      </c>
      <c r="AC38" s="2">
        <f t="shared" si="19"/>
        <v>0</v>
      </c>
      <c r="AD38" s="3">
        <f t="shared" si="20"/>
        <v>0</v>
      </c>
    </row>
    <row r="39" spans="1:30" x14ac:dyDescent="0.25">
      <c r="A39" s="10">
        <v>43210</v>
      </c>
      <c r="B39" t="s">
        <v>36</v>
      </c>
      <c r="C39" s="2">
        <v>-35</v>
      </c>
      <c r="D39" s="2">
        <f t="shared" si="4"/>
        <v>13064.630000000001</v>
      </c>
      <c r="E39" s="2">
        <f t="shared" si="21"/>
        <v>170750</v>
      </c>
      <c r="F39" s="2">
        <f t="shared" si="5"/>
        <v>183814.63</v>
      </c>
      <c r="G39" s="2">
        <f>G38+(C39/5)</f>
        <v>1104.1987402294581</v>
      </c>
      <c r="H39" s="2">
        <f t="shared" si="23"/>
        <v>21450.050415074111</v>
      </c>
      <c r="I39" s="3">
        <f t="shared" si="24"/>
        <v>0.12270105570652112</v>
      </c>
      <c r="J39" s="2">
        <f>J38+(C39/5)</f>
        <v>2276.4554851422972</v>
      </c>
      <c r="K39" s="2">
        <f t="shared" si="26"/>
        <v>498.36707084742739</v>
      </c>
      <c r="L39" s="3">
        <f t="shared" si="27"/>
        <v>1.5095765532861691E-2</v>
      </c>
      <c r="M39" s="2">
        <f>M38+(C39/5)</f>
        <v>-615.05045169722712</v>
      </c>
      <c r="N39" s="2">
        <f t="shared" si="29"/>
        <v>0</v>
      </c>
      <c r="O39" s="3">
        <f t="shared" si="30"/>
        <v>-3.3460364482262761E-3</v>
      </c>
      <c r="P39" s="2">
        <f t="shared" si="31"/>
        <v>0</v>
      </c>
      <c r="Q39" s="2">
        <f t="shared" si="32"/>
        <v>0</v>
      </c>
      <c r="R39" s="3">
        <f t="shared" si="33"/>
        <v>0</v>
      </c>
      <c r="S39" s="2">
        <f>S38+(C39/5)</f>
        <v>2486.4171251952621</v>
      </c>
      <c r="T39" s="2">
        <f t="shared" si="35"/>
        <v>72126.803364812193</v>
      </c>
      <c r="U39" s="3">
        <f t="shared" si="36"/>
        <v>0.40591557097499503</v>
      </c>
      <c r="V39" s="2">
        <f>V38+(C39/5)</f>
        <v>7762.2595601355342</v>
      </c>
      <c r="W39" s="2">
        <f t="shared" si="38"/>
        <v>76725.128690260928</v>
      </c>
      <c r="X39" s="3">
        <f t="shared" si="39"/>
        <v>0.45963364423384828</v>
      </c>
      <c r="Y39" s="2">
        <f t="shared" si="18"/>
        <v>0</v>
      </c>
      <c r="Z39" s="3">
        <f t="shared" si="0"/>
        <v>0</v>
      </c>
      <c r="AA39" s="2">
        <f t="shared" si="1"/>
        <v>84487.388250396456</v>
      </c>
      <c r="AB39" s="3">
        <f t="shared" si="2"/>
        <v>1</v>
      </c>
      <c r="AC39" s="2">
        <f t="shared" si="19"/>
        <v>0</v>
      </c>
      <c r="AD39" s="3">
        <f t="shared" si="20"/>
        <v>0</v>
      </c>
    </row>
    <row r="40" spans="1:30" x14ac:dyDescent="0.25">
      <c r="A40" s="10">
        <v>43210</v>
      </c>
      <c r="B40" t="s">
        <v>42</v>
      </c>
      <c r="C40" s="2">
        <v>-103.29</v>
      </c>
      <c r="D40" s="2">
        <f t="shared" si="4"/>
        <v>12961.34</v>
      </c>
      <c r="E40" s="2">
        <f t="shared" si="21"/>
        <v>170750</v>
      </c>
      <c r="F40" s="2">
        <f t="shared" si="5"/>
        <v>183711.34</v>
      </c>
      <c r="G40" s="2">
        <f>G39+(C40/5)</f>
        <v>1083.5407402294582</v>
      </c>
      <c r="H40" s="2">
        <f t="shared" si="23"/>
        <v>21450.050415074111</v>
      </c>
      <c r="I40" s="3">
        <f t="shared" si="24"/>
        <v>0.12265759509077431</v>
      </c>
      <c r="J40" s="2">
        <f>J39+(C40/5)</f>
        <v>2255.7974851422973</v>
      </c>
      <c r="K40" s="2">
        <f t="shared" si="26"/>
        <v>498.36707084742739</v>
      </c>
      <c r="L40" s="3">
        <f t="shared" si="27"/>
        <v>1.4991804838992109E-2</v>
      </c>
      <c r="M40" s="2">
        <f>M39+(C40/5)</f>
        <v>-635.70845169722713</v>
      </c>
      <c r="N40" s="2">
        <f t="shared" si="29"/>
        <v>0</v>
      </c>
      <c r="O40" s="3">
        <f t="shared" si="30"/>
        <v>-3.4603658745139365E-3</v>
      </c>
      <c r="P40" s="2">
        <f t="shared" si="31"/>
        <v>0</v>
      </c>
      <c r="Q40" s="2">
        <f t="shared" si="32"/>
        <v>0</v>
      </c>
      <c r="R40" s="3">
        <f t="shared" si="33"/>
        <v>0</v>
      </c>
      <c r="S40" s="2">
        <f>S39+(C40/5)</f>
        <v>2465.7591251952622</v>
      </c>
      <c r="T40" s="2">
        <f t="shared" si="35"/>
        <v>72126.803364812193</v>
      </c>
      <c r="U40" s="3">
        <f t="shared" si="36"/>
        <v>0.40603134509828009</v>
      </c>
      <c r="V40" s="2">
        <f>V39+(C40/5)</f>
        <v>7741.6015601355339</v>
      </c>
      <c r="W40" s="2">
        <f t="shared" si="38"/>
        <v>76725.128690260928</v>
      </c>
      <c r="X40" s="3">
        <f t="shared" si="39"/>
        <v>0.4597796208464674</v>
      </c>
      <c r="Y40" s="2">
        <f t="shared" si="18"/>
        <v>0</v>
      </c>
      <c r="Z40" s="3">
        <f t="shared" si="0"/>
        <v>0</v>
      </c>
      <c r="AA40" s="2">
        <f t="shared" si="1"/>
        <v>84466.73025039646</v>
      </c>
      <c r="AB40" s="3">
        <f t="shared" si="2"/>
        <v>1</v>
      </c>
      <c r="AC40" s="2">
        <f t="shared" si="19"/>
        <v>0</v>
      </c>
      <c r="AD40" s="3">
        <f t="shared" si="20"/>
        <v>0</v>
      </c>
    </row>
    <row r="41" spans="1:30" x14ac:dyDescent="0.25">
      <c r="A41" s="10">
        <v>43244</v>
      </c>
      <c r="B41" t="s">
        <v>33</v>
      </c>
      <c r="C41" s="2">
        <v>-195</v>
      </c>
      <c r="D41" s="2">
        <f t="shared" si="4"/>
        <v>12766.34</v>
      </c>
      <c r="E41" s="2">
        <f t="shared" si="21"/>
        <v>170750</v>
      </c>
      <c r="F41" s="2">
        <f t="shared" si="5"/>
        <v>183516.34</v>
      </c>
      <c r="G41" s="2">
        <f>G40+(C41/5)</f>
        <v>1044.5407402294582</v>
      </c>
      <c r="H41" s="2">
        <f t="shared" si="23"/>
        <v>21450.050415074111</v>
      </c>
      <c r="I41" s="3">
        <f t="shared" si="24"/>
        <v>0.1225754129321867</v>
      </c>
      <c r="J41" s="2">
        <f>J40+(C41/5)</f>
        <v>2216.7974851422973</v>
      </c>
      <c r="K41" s="2">
        <f t="shared" si="26"/>
        <v>498.36707084742739</v>
      </c>
      <c r="L41" s="3">
        <f t="shared" si="27"/>
        <v>1.4795219629978044E-2</v>
      </c>
      <c r="M41" s="2">
        <f>M40+(C41/5)</f>
        <v>-674.70845169722713</v>
      </c>
      <c r="N41" s="2">
        <f t="shared" si="29"/>
        <v>0</v>
      </c>
      <c r="O41" s="3">
        <f t="shared" si="30"/>
        <v>-3.6765579113948498E-3</v>
      </c>
      <c r="P41" s="2">
        <f t="shared" si="31"/>
        <v>0</v>
      </c>
      <c r="Q41" s="2">
        <f t="shared" si="32"/>
        <v>0</v>
      </c>
      <c r="R41" s="3">
        <f t="shared" si="33"/>
        <v>0</v>
      </c>
      <c r="S41" s="2">
        <f>S40+(C41/5)</f>
        <v>2426.7591251952622</v>
      </c>
      <c r="T41" s="2">
        <f t="shared" si="35"/>
        <v>72126.803364812193</v>
      </c>
      <c r="U41" s="3">
        <f t="shared" si="36"/>
        <v>0.4062502689951612</v>
      </c>
      <c r="V41" s="2">
        <f>V40+(C41/5)</f>
        <v>7702.6015601355339</v>
      </c>
      <c r="W41" s="2">
        <f t="shared" si="38"/>
        <v>76725.128690260928</v>
      </c>
      <c r="X41" s="3">
        <f t="shared" si="39"/>
        <v>0.46005565635406886</v>
      </c>
      <c r="Y41" s="2">
        <f t="shared" si="18"/>
        <v>0</v>
      </c>
      <c r="Z41" s="3">
        <f t="shared" si="0"/>
        <v>0</v>
      </c>
      <c r="AA41" s="2">
        <f t="shared" si="1"/>
        <v>84427.73025039646</v>
      </c>
      <c r="AB41" s="3">
        <f t="shared" si="2"/>
        <v>1</v>
      </c>
      <c r="AC41" s="2">
        <f t="shared" si="19"/>
        <v>0</v>
      </c>
      <c r="AD41" s="3">
        <f t="shared" si="20"/>
        <v>0</v>
      </c>
    </row>
    <row r="42" spans="1:30" x14ac:dyDescent="0.25">
      <c r="A42" s="1">
        <v>43265</v>
      </c>
      <c r="B42" t="s">
        <v>43</v>
      </c>
      <c r="C42" s="2">
        <v>138784.6</v>
      </c>
      <c r="D42" s="2">
        <f t="shared" si="4"/>
        <v>151550.94</v>
      </c>
      <c r="E42" s="2">
        <f t="shared" si="21"/>
        <v>170750</v>
      </c>
      <c r="F42" s="2">
        <f t="shared" si="5"/>
        <v>322300.94</v>
      </c>
      <c r="G42" s="2">
        <f>G41</f>
        <v>1044.5407402294582</v>
      </c>
      <c r="H42" s="2">
        <f t="shared" si="23"/>
        <v>21450.050415074111</v>
      </c>
      <c r="I42" s="3">
        <f t="shared" si="24"/>
        <v>6.9793749764749585E-2</v>
      </c>
      <c r="J42" s="2">
        <f>J41</f>
        <v>2216.7974851422973</v>
      </c>
      <c r="K42" s="2">
        <f t="shared" si="26"/>
        <v>498.36707084742739</v>
      </c>
      <c r="L42" s="3">
        <f t="shared" si="27"/>
        <v>8.4243147289291952E-3</v>
      </c>
      <c r="M42" s="2">
        <f>M41+C42</f>
        <v>138109.89154830278</v>
      </c>
      <c r="N42" s="2">
        <f t="shared" si="29"/>
        <v>0</v>
      </c>
      <c r="O42" s="3">
        <f t="shared" si="30"/>
        <v>0.42851222074717743</v>
      </c>
      <c r="P42" s="2">
        <f>P41</f>
        <v>0</v>
      </c>
      <c r="Q42" s="2">
        <f t="shared" si="32"/>
        <v>0</v>
      </c>
      <c r="R42" s="3">
        <f t="shared" si="33"/>
        <v>0</v>
      </c>
      <c r="S42" s="2">
        <f>S41</f>
        <v>2426.7591251952622</v>
      </c>
      <c r="T42" s="2">
        <f t="shared" si="35"/>
        <v>72126.803364812193</v>
      </c>
      <c r="U42" s="3">
        <f t="shared" si="36"/>
        <v>0.23131661511755897</v>
      </c>
      <c r="V42" s="2">
        <f>V41</f>
        <v>7702.6015601355339</v>
      </c>
      <c r="W42" s="2">
        <f t="shared" si="38"/>
        <v>76725.128690260928</v>
      </c>
      <c r="X42" s="3">
        <f t="shared" si="39"/>
        <v>0.26195309964158486</v>
      </c>
      <c r="Y42" s="2">
        <f t="shared" si="18"/>
        <v>0</v>
      </c>
      <c r="Z42" s="3">
        <f t="shared" si="0"/>
        <v>0</v>
      </c>
      <c r="AA42" s="2">
        <f t="shared" si="1"/>
        <v>84427.73025039646</v>
      </c>
      <c r="AB42" s="3">
        <f t="shared" si="2"/>
        <v>1</v>
      </c>
      <c r="AC42" s="2">
        <f t="shared" si="19"/>
        <v>0</v>
      </c>
      <c r="AD42" s="3">
        <f t="shared" si="20"/>
        <v>0</v>
      </c>
    </row>
    <row r="43" spans="1:30" x14ac:dyDescent="0.25">
      <c r="A43" s="1">
        <v>43277</v>
      </c>
      <c r="B43" t="s">
        <v>44</v>
      </c>
      <c r="C43" s="2">
        <v>-350</v>
      </c>
      <c r="D43" s="2">
        <f t="shared" si="4"/>
        <v>151200.94</v>
      </c>
      <c r="E43" s="2">
        <f t="shared" si="21"/>
        <v>170750</v>
      </c>
      <c r="F43" s="2">
        <f t="shared" si="5"/>
        <v>321950.94</v>
      </c>
      <c r="G43" s="2">
        <f>G42</f>
        <v>1044.5407402294582</v>
      </c>
      <c r="H43" s="2">
        <f t="shared" si="23"/>
        <v>21450.050415074111</v>
      </c>
      <c r="I43" s="3">
        <f t="shared" si="24"/>
        <v>6.9869624096465036E-2</v>
      </c>
      <c r="J43" s="2">
        <f>J42</f>
        <v>2216.7974851422973</v>
      </c>
      <c r="K43" s="2">
        <f t="shared" si="26"/>
        <v>498.36707084742739</v>
      </c>
      <c r="L43" s="3">
        <f t="shared" si="27"/>
        <v>8.4334729881196339E-3</v>
      </c>
      <c r="M43" s="2">
        <f>M42+C43</f>
        <v>137759.89154830278</v>
      </c>
      <c r="N43" s="2">
        <f t="shared" si="29"/>
        <v>0</v>
      </c>
      <c r="O43" s="3">
        <f t="shared" si="30"/>
        <v>0.42789094372050218</v>
      </c>
      <c r="P43" s="2">
        <f>P42</f>
        <v>0</v>
      </c>
      <c r="Q43" s="2">
        <f t="shared" si="32"/>
        <v>0</v>
      </c>
      <c r="R43" s="3">
        <f t="shared" si="33"/>
        <v>0</v>
      </c>
      <c r="S43" s="2">
        <f>S42</f>
        <v>2426.7591251952622</v>
      </c>
      <c r="T43" s="2">
        <f t="shared" si="35"/>
        <v>72126.803364812193</v>
      </c>
      <c r="U43" s="3">
        <f t="shared" si="36"/>
        <v>0.2315680845348905</v>
      </c>
      <c r="V43" s="2">
        <f>V42</f>
        <v>7702.6015601355339</v>
      </c>
      <c r="W43" s="2">
        <f t="shared" si="38"/>
        <v>76725.128690260928</v>
      </c>
      <c r="X43" s="3">
        <f t="shared" si="39"/>
        <v>0.26223787466002263</v>
      </c>
      <c r="Y43" s="2">
        <f t="shared" si="18"/>
        <v>0</v>
      </c>
      <c r="Z43" s="3">
        <f t="shared" si="0"/>
        <v>0</v>
      </c>
      <c r="AA43" s="2">
        <f t="shared" si="1"/>
        <v>84427.73025039646</v>
      </c>
      <c r="AB43" s="3">
        <f t="shared" si="2"/>
        <v>1</v>
      </c>
      <c r="AC43" s="2">
        <f t="shared" si="19"/>
        <v>0</v>
      </c>
      <c r="AD43" s="3">
        <f t="shared" si="20"/>
        <v>0</v>
      </c>
    </row>
    <row r="44" spans="1:30" x14ac:dyDescent="0.25">
      <c r="A44" s="1">
        <v>43283</v>
      </c>
      <c r="B44" s="4" t="s">
        <v>45</v>
      </c>
      <c r="C44" s="2">
        <v>-3750</v>
      </c>
      <c r="D44" s="2">
        <f t="shared" si="4"/>
        <v>147450.94</v>
      </c>
      <c r="E44" s="2">
        <f t="shared" si="21"/>
        <v>170750</v>
      </c>
      <c r="F44" s="2">
        <f t="shared" si="5"/>
        <v>318200.94</v>
      </c>
      <c r="G44" s="2">
        <f t="shared" si="22"/>
        <v>782.52964986771428</v>
      </c>
      <c r="H44" s="2">
        <f t="shared" si="23"/>
        <v>21450.050415074111</v>
      </c>
      <c r="I44" s="3">
        <f t="shared" si="24"/>
        <v>6.9869624096465036E-2</v>
      </c>
      <c r="J44" s="2">
        <f t="shared" si="25"/>
        <v>2185.1719614368485</v>
      </c>
      <c r="K44" s="2">
        <f t="shared" si="26"/>
        <v>498.36707084742739</v>
      </c>
      <c r="L44" s="3">
        <f t="shared" si="27"/>
        <v>8.4334729881196321E-3</v>
      </c>
      <c r="M44" s="2">
        <f t="shared" si="28"/>
        <v>136155.3005093509</v>
      </c>
      <c r="N44" s="2">
        <f t="shared" si="29"/>
        <v>0</v>
      </c>
      <c r="O44" s="3">
        <f t="shared" si="30"/>
        <v>0.42789094372050218</v>
      </c>
      <c r="P44" s="2">
        <f t="shared" si="31"/>
        <v>0</v>
      </c>
      <c r="Q44" s="2">
        <f t="shared" si="32"/>
        <v>0</v>
      </c>
      <c r="R44" s="3">
        <f t="shared" si="33"/>
        <v>0</v>
      </c>
      <c r="S44" s="2">
        <f t="shared" si="34"/>
        <v>1558.3788081894227</v>
      </c>
      <c r="T44" s="2">
        <f t="shared" si="35"/>
        <v>72126.803364812193</v>
      </c>
      <c r="U44" s="3">
        <f t="shared" si="36"/>
        <v>0.23156808453489047</v>
      </c>
      <c r="V44" s="2">
        <f t="shared" si="37"/>
        <v>6719.2095301604495</v>
      </c>
      <c r="W44" s="2">
        <f t="shared" si="38"/>
        <v>76725.128690260928</v>
      </c>
      <c r="X44" s="3">
        <f t="shared" si="39"/>
        <v>0.26223787466002257</v>
      </c>
      <c r="Y44" s="2">
        <f t="shared" si="18"/>
        <v>0</v>
      </c>
      <c r="Z44" s="3">
        <f t="shared" si="0"/>
        <v>0</v>
      </c>
      <c r="AA44" s="2">
        <f t="shared" si="1"/>
        <v>83444.33822042137</v>
      </c>
      <c r="AB44" s="3">
        <f t="shared" si="2"/>
        <v>1</v>
      </c>
      <c r="AC44" s="2">
        <f t="shared" si="19"/>
        <v>0</v>
      </c>
      <c r="AD44" s="3">
        <f t="shared" si="20"/>
        <v>0</v>
      </c>
    </row>
    <row r="45" spans="1:30" x14ac:dyDescent="0.25">
      <c r="A45" s="1">
        <v>43285</v>
      </c>
      <c r="B45" t="s">
        <v>46</v>
      </c>
      <c r="C45" s="2">
        <v>34341</v>
      </c>
      <c r="D45" s="2">
        <f t="shared" si="4"/>
        <v>181791.94</v>
      </c>
      <c r="E45" s="2">
        <f t="shared" si="21"/>
        <v>170750</v>
      </c>
      <c r="F45" s="2">
        <f t="shared" si="5"/>
        <v>352541.94</v>
      </c>
      <c r="G45" s="2">
        <f>G44+C45</f>
        <v>35123.529649867713</v>
      </c>
      <c r="H45" s="2">
        <f t="shared" si="23"/>
        <v>21450.050415074111</v>
      </c>
      <c r="I45" s="3">
        <f t="shared" si="24"/>
        <v>0.16047333280386958</v>
      </c>
      <c r="J45" s="2">
        <f>J44</f>
        <v>2185.1719614368485</v>
      </c>
      <c r="K45" s="2">
        <f t="shared" si="26"/>
        <v>498.36707084742739</v>
      </c>
      <c r="L45" s="3">
        <f t="shared" si="27"/>
        <v>7.6119710247361657E-3</v>
      </c>
      <c r="M45" s="2">
        <f>M44</f>
        <v>136155.3005093509</v>
      </c>
      <c r="N45" s="2">
        <f t="shared" si="29"/>
        <v>0</v>
      </c>
      <c r="O45" s="3">
        <f t="shared" si="30"/>
        <v>0.38621022085868961</v>
      </c>
      <c r="P45" s="2">
        <f>P44</f>
        <v>0</v>
      </c>
      <c r="Q45" s="2">
        <f t="shared" si="32"/>
        <v>0</v>
      </c>
      <c r="R45" s="3">
        <f t="shared" si="33"/>
        <v>0</v>
      </c>
      <c r="S45" s="2">
        <f>S44</f>
        <v>1558.3788081894227</v>
      </c>
      <c r="T45" s="2">
        <f t="shared" si="35"/>
        <v>72126.803364812193</v>
      </c>
      <c r="U45" s="3">
        <f t="shared" si="36"/>
        <v>0.20901110992071356</v>
      </c>
      <c r="V45" s="2">
        <f>V44</f>
        <v>6719.2095301604495</v>
      </c>
      <c r="W45" s="2">
        <f t="shared" si="38"/>
        <v>76725.128690260928</v>
      </c>
      <c r="X45" s="3">
        <f t="shared" si="39"/>
        <v>0.23669336539199101</v>
      </c>
      <c r="Y45" s="2">
        <f t="shared" si="18"/>
        <v>0</v>
      </c>
      <c r="Z45" s="3">
        <f t="shared" si="0"/>
        <v>0</v>
      </c>
      <c r="AA45" s="2">
        <f t="shared" si="1"/>
        <v>83444.33822042137</v>
      </c>
      <c r="AB45" s="3">
        <f t="shared" si="2"/>
        <v>1</v>
      </c>
      <c r="AC45" s="2">
        <f t="shared" si="19"/>
        <v>0</v>
      </c>
      <c r="AD45" s="3">
        <f t="shared" si="20"/>
        <v>0</v>
      </c>
    </row>
    <row r="46" spans="1:30" x14ac:dyDescent="0.25">
      <c r="A46" s="1">
        <v>43307</v>
      </c>
      <c r="B46" t="s">
        <v>34</v>
      </c>
      <c r="C46" s="2">
        <v>-350</v>
      </c>
      <c r="D46" s="2">
        <f t="shared" si="4"/>
        <v>181441.94</v>
      </c>
      <c r="E46" s="2">
        <f t="shared" si="21"/>
        <v>170750</v>
      </c>
      <c r="F46" s="2">
        <f t="shared" si="5"/>
        <v>352191.94</v>
      </c>
      <c r="G46" s="2">
        <f>G45+C46</f>
        <v>34773.529649867713</v>
      </c>
      <c r="H46" s="2">
        <f t="shared" si="23"/>
        <v>21450.050415074111</v>
      </c>
      <c r="I46" s="3">
        <f t="shared" si="24"/>
        <v>0.15963903110599811</v>
      </c>
      <c r="J46" s="2">
        <f>J45</f>
        <v>2185.1719614368485</v>
      </c>
      <c r="K46" s="2">
        <f t="shared" si="26"/>
        <v>498.36707084742739</v>
      </c>
      <c r="L46" s="3">
        <f t="shared" si="27"/>
        <v>7.6195356210714982E-3</v>
      </c>
      <c r="M46" s="2">
        <f>M45</f>
        <v>136155.3005093509</v>
      </c>
      <c r="N46" s="2">
        <f t="shared" si="29"/>
        <v>0</v>
      </c>
      <c r="O46" s="3">
        <f t="shared" si="30"/>
        <v>0.38659402741968174</v>
      </c>
      <c r="P46" s="2">
        <f>P45</f>
        <v>0</v>
      </c>
      <c r="Q46" s="2">
        <f t="shared" si="32"/>
        <v>0</v>
      </c>
      <c r="R46" s="3">
        <f t="shared" si="33"/>
        <v>0</v>
      </c>
      <c r="S46" s="2">
        <f>S45</f>
        <v>1558.3788081894227</v>
      </c>
      <c r="T46" s="2">
        <f t="shared" si="35"/>
        <v>72126.803364812193</v>
      </c>
      <c r="U46" s="3">
        <f t="shared" si="36"/>
        <v>0.20921882020639543</v>
      </c>
      <c r="V46" s="2">
        <f>V45</f>
        <v>6719.2095301604495</v>
      </c>
      <c r="W46" s="2">
        <f t="shared" si="38"/>
        <v>76725.128690260928</v>
      </c>
      <c r="X46" s="3">
        <f t="shared" si="39"/>
        <v>0.23692858564685315</v>
      </c>
      <c r="Y46" s="2">
        <f t="shared" si="18"/>
        <v>0</v>
      </c>
      <c r="Z46" s="3">
        <f t="shared" si="0"/>
        <v>0</v>
      </c>
      <c r="AA46" s="2">
        <f t="shared" si="1"/>
        <v>83444.33822042137</v>
      </c>
      <c r="AB46" s="3">
        <f t="shared" si="2"/>
        <v>1</v>
      </c>
      <c r="AC46" s="2">
        <f t="shared" si="19"/>
        <v>0</v>
      </c>
      <c r="AD46" s="3">
        <f t="shared" si="20"/>
        <v>0</v>
      </c>
    </row>
    <row r="47" spans="1:30" x14ac:dyDescent="0.25">
      <c r="A47" s="1">
        <v>43308</v>
      </c>
      <c r="B47" t="s">
        <v>47</v>
      </c>
      <c r="C47" s="2">
        <v>-1200</v>
      </c>
      <c r="D47" s="2">
        <f t="shared" si="4"/>
        <v>180241.94</v>
      </c>
      <c r="E47" s="2">
        <f t="shared" si="21"/>
        <v>170750</v>
      </c>
      <c r="F47" s="2">
        <f t="shared" si="5"/>
        <v>350991.94</v>
      </c>
      <c r="G47" s="2">
        <f>G46</f>
        <v>34773.529649867713</v>
      </c>
      <c r="H47" s="2">
        <f t="shared" si="23"/>
        <v>21450.050415074111</v>
      </c>
      <c r="I47" s="3">
        <f t="shared" si="24"/>
        <v>0.1601848181042044</v>
      </c>
      <c r="J47" s="2">
        <f>J46</f>
        <v>2185.1719614368485</v>
      </c>
      <c r="K47" s="2">
        <f t="shared" si="26"/>
        <v>498.36707084742739</v>
      </c>
      <c r="L47" s="3">
        <f t="shared" si="27"/>
        <v>7.6455859136944169E-3</v>
      </c>
      <c r="M47" s="2">
        <f>M46+C47</f>
        <v>134955.3005093509</v>
      </c>
      <c r="N47" s="2">
        <f t="shared" si="29"/>
        <v>0</v>
      </c>
      <c r="O47" s="3">
        <f t="shared" si="30"/>
        <v>0.38449686482644274</v>
      </c>
      <c r="P47" s="2">
        <f>P46</f>
        <v>0</v>
      </c>
      <c r="Q47" s="2">
        <f t="shared" si="32"/>
        <v>0</v>
      </c>
      <c r="R47" s="3">
        <f t="shared" si="33"/>
        <v>0</v>
      </c>
      <c r="S47" s="2">
        <f>S46</f>
        <v>1558.3788081894227</v>
      </c>
      <c r="T47" s="2">
        <f t="shared" si="35"/>
        <v>72126.803364812193</v>
      </c>
      <c r="U47" s="3">
        <f t="shared" si="36"/>
        <v>0.20993411464947487</v>
      </c>
      <c r="V47" s="2">
        <f>V46</f>
        <v>6719.2095301604495</v>
      </c>
      <c r="W47" s="2">
        <f t="shared" si="38"/>
        <v>76725.128690260928</v>
      </c>
      <c r="X47" s="3">
        <f t="shared" si="39"/>
        <v>0.2377386165061835</v>
      </c>
      <c r="Y47" s="2">
        <f t="shared" si="18"/>
        <v>0</v>
      </c>
      <c r="Z47" s="3">
        <f t="shared" si="0"/>
        <v>0</v>
      </c>
      <c r="AA47" s="2">
        <f t="shared" si="1"/>
        <v>83444.33822042137</v>
      </c>
      <c r="AB47" s="3">
        <f t="shared" si="2"/>
        <v>1</v>
      </c>
      <c r="AC47" s="2">
        <f t="shared" si="19"/>
        <v>0</v>
      </c>
      <c r="AD47" s="3">
        <f t="shared" si="20"/>
        <v>0</v>
      </c>
    </row>
    <row r="48" spans="1:30" x14ac:dyDescent="0.25">
      <c r="A48" s="1">
        <v>43313</v>
      </c>
      <c r="B48" t="s">
        <v>48</v>
      </c>
      <c r="C48" s="2">
        <v>-102000</v>
      </c>
      <c r="D48" s="2">
        <f t="shared" si="4"/>
        <v>78241.94</v>
      </c>
      <c r="E48" s="2">
        <f>E47-C48</f>
        <v>272750</v>
      </c>
      <c r="F48" s="2">
        <f t="shared" si="5"/>
        <v>350991.94</v>
      </c>
      <c r="G48" s="2">
        <f>G47</f>
        <v>34773.529649867713</v>
      </c>
      <c r="H48" s="2">
        <f t="shared" si="23"/>
        <v>21450.050415074111</v>
      </c>
      <c r="I48" s="3">
        <f t="shared" si="24"/>
        <v>0.1601848181042044</v>
      </c>
      <c r="J48" s="2">
        <f>J47</f>
        <v>2185.1719614368485</v>
      </c>
      <c r="K48" s="2">
        <f t="shared" si="26"/>
        <v>498.36707084742739</v>
      </c>
      <c r="L48" s="3">
        <f t="shared" si="27"/>
        <v>7.6455859136944169E-3</v>
      </c>
      <c r="M48" s="2">
        <f>M47+C48</f>
        <v>32955.300509350898</v>
      </c>
      <c r="N48" s="2">
        <f>N47-C48</f>
        <v>102000</v>
      </c>
      <c r="O48" s="3">
        <f t="shared" si="30"/>
        <v>0.38449686482644274</v>
      </c>
      <c r="P48" s="2">
        <f>P47</f>
        <v>0</v>
      </c>
      <c r="Q48" s="2">
        <f t="shared" si="32"/>
        <v>0</v>
      </c>
      <c r="R48" s="3">
        <f t="shared" si="33"/>
        <v>0</v>
      </c>
      <c r="S48" s="2">
        <f>S47</f>
        <v>1558.3788081894227</v>
      </c>
      <c r="T48" s="2">
        <f t="shared" si="35"/>
        <v>72126.803364812193</v>
      </c>
      <c r="U48" s="3">
        <f t="shared" si="36"/>
        <v>0.20993411464947487</v>
      </c>
      <c r="V48" s="2">
        <f>V47</f>
        <v>6719.2095301604495</v>
      </c>
      <c r="W48" s="2">
        <f t="shared" si="38"/>
        <v>76725.128690260928</v>
      </c>
      <c r="X48" s="3">
        <f t="shared" si="39"/>
        <v>0.2377386165061835</v>
      </c>
      <c r="Y48" s="2">
        <f t="shared" si="18"/>
        <v>0</v>
      </c>
      <c r="Z48" s="3">
        <f t="shared" si="0"/>
        <v>0</v>
      </c>
      <c r="AA48" s="2">
        <f t="shared" si="1"/>
        <v>83444.33822042137</v>
      </c>
      <c r="AB48" s="3">
        <f t="shared" si="2"/>
        <v>1</v>
      </c>
      <c r="AC48" s="2">
        <f t="shared" si="19"/>
        <v>0</v>
      </c>
      <c r="AD48" s="3">
        <f t="shared" si="20"/>
        <v>0</v>
      </c>
    </row>
    <row r="49" spans="1:31" x14ac:dyDescent="0.25">
      <c r="A49" s="1">
        <v>43314</v>
      </c>
      <c r="B49" t="s">
        <v>49</v>
      </c>
      <c r="C49" s="2">
        <v>-900</v>
      </c>
      <c r="D49" s="2">
        <f t="shared" si="4"/>
        <v>77341.94</v>
      </c>
      <c r="E49" s="2">
        <f t="shared" si="21"/>
        <v>272750</v>
      </c>
      <c r="F49" s="2">
        <f t="shared" si="5"/>
        <v>350091.94</v>
      </c>
      <c r="G49" s="2">
        <f>G48+C49</f>
        <v>33873.529649867713</v>
      </c>
      <c r="H49" s="2">
        <f t="shared" si="23"/>
        <v>21450.050415074111</v>
      </c>
      <c r="I49" s="3">
        <f t="shared" si="24"/>
        <v>0.1580258604780842</v>
      </c>
      <c r="J49" s="2">
        <f>J48</f>
        <v>2185.1719614368485</v>
      </c>
      <c r="K49" s="2">
        <f t="shared" si="26"/>
        <v>498.36707084742739</v>
      </c>
      <c r="L49" s="3">
        <f t="shared" si="27"/>
        <v>7.6652408286928169E-3</v>
      </c>
      <c r="M49" s="2">
        <f>M48</f>
        <v>32955.300509350898</v>
      </c>
      <c r="N49" s="2">
        <f t="shared" si="29"/>
        <v>102000</v>
      </c>
      <c r="O49" s="3">
        <f t="shared" si="30"/>
        <v>0.38548531139948811</v>
      </c>
      <c r="P49" s="2">
        <f>P48</f>
        <v>0</v>
      </c>
      <c r="Q49" s="2">
        <f t="shared" si="32"/>
        <v>0</v>
      </c>
      <c r="R49" s="3">
        <f t="shared" si="33"/>
        <v>0</v>
      </c>
      <c r="S49" s="2">
        <f>S48</f>
        <v>1558.3788081894227</v>
      </c>
      <c r="T49" s="2">
        <f t="shared" si="35"/>
        <v>72126.803364812193</v>
      </c>
      <c r="U49" s="3">
        <f t="shared" si="36"/>
        <v>0.21047380346146102</v>
      </c>
      <c r="V49" s="2">
        <f>V48</f>
        <v>6719.2095301604495</v>
      </c>
      <c r="W49" s="2">
        <f t="shared" si="38"/>
        <v>76725.128690260928</v>
      </c>
      <c r="X49" s="3">
        <f t="shared" si="39"/>
        <v>0.23834978383227381</v>
      </c>
      <c r="Y49" s="2">
        <f t="shared" si="18"/>
        <v>0</v>
      </c>
      <c r="Z49" s="3">
        <f t="shared" si="0"/>
        <v>0</v>
      </c>
      <c r="AA49" s="2">
        <f t="shared" si="1"/>
        <v>83444.33822042137</v>
      </c>
      <c r="AB49" s="3">
        <f t="shared" si="2"/>
        <v>1</v>
      </c>
      <c r="AC49" s="2">
        <f t="shared" si="19"/>
        <v>0</v>
      </c>
      <c r="AD49" s="3">
        <f t="shared" si="20"/>
        <v>0</v>
      </c>
    </row>
    <row r="50" spans="1:31" x14ac:dyDescent="0.25">
      <c r="A50" s="1">
        <v>43314</v>
      </c>
      <c r="B50" t="s">
        <v>30</v>
      </c>
      <c r="C50" s="2">
        <v>-25080.75</v>
      </c>
      <c r="D50" s="2">
        <f t="shared" si="4"/>
        <v>52261.19</v>
      </c>
      <c r="E50" s="2">
        <f>E49-C50</f>
        <v>297830.75</v>
      </c>
      <c r="F50" s="2">
        <f t="shared" si="5"/>
        <v>350091.94</v>
      </c>
      <c r="G50" s="2">
        <f>G49+C50</f>
        <v>8792.7796498677126</v>
      </c>
      <c r="H50" s="2">
        <f>H49-C50</f>
        <v>46530.800415074111</v>
      </c>
      <c r="I50" s="3">
        <f t="shared" si="24"/>
        <v>0.1580258604780842</v>
      </c>
      <c r="J50" s="2">
        <f>J49</f>
        <v>2185.1719614368485</v>
      </c>
      <c r="K50" s="2">
        <f t="shared" si="26"/>
        <v>498.36707084742739</v>
      </c>
      <c r="L50" s="3">
        <f t="shared" si="27"/>
        <v>7.6652408286928169E-3</v>
      </c>
      <c r="M50" s="2">
        <f>M49</f>
        <v>32955.300509350898</v>
      </c>
      <c r="N50" s="2">
        <f t="shared" si="29"/>
        <v>102000</v>
      </c>
      <c r="O50" s="3">
        <f t="shared" si="30"/>
        <v>0.38548531139948811</v>
      </c>
      <c r="P50" s="2">
        <f>P49</f>
        <v>0</v>
      </c>
      <c r="Q50" s="2">
        <f t="shared" si="32"/>
        <v>0</v>
      </c>
      <c r="R50" s="3">
        <f t="shared" si="33"/>
        <v>0</v>
      </c>
      <c r="S50" s="2">
        <f>S49</f>
        <v>1558.3788081894227</v>
      </c>
      <c r="T50" s="2">
        <f t="shared" si="35"/>
        <v>72126.803364812193</v>
      </c>
      <c r="U50" s="3">
        <f t="shared" si="36"/>
        <v>0.21047380346146102</v>
      </c>
      <c r="V50" s="2">
        <f>V49</f>
        <v>6719.2095301604495</v>
      </c>
      <c r="W50" s="2">
        <f t="shared" si="38"/>
        <v>76725.128690260928</v>
      </c>
      <c r="X50" s="3">
        <f t="shared" si="39"/>
        <v>0.23834978383227381</v>
      </c>
      <c r="Y50" s="2">
        <f t="shared" si="18"/>
        <v>0</v>
      </c>
      <c r="Z50" s="3">
        <f t="shared" si="0"/>
        <v>0</v>
      </c>
      <c r="AA50" s="2">
        <f t="shared" si="1"/>
        <v>83444.33822042137</v>
      </c>
      <c r="AB50" s="3">
        <f t="shared" si="2"/>
        <v>1</v>
      </c>
      <c r="AC50" s="2">
        <f t="shared" si="19"/>
        <v>0</v>
      </c>
      <c r="AD50" s="3">
        <f t="shared" si="20"/>
        <v>0</v>
      </c>
    </row>
    <row r="51" spans="1:31" x14ac:dyDescent="0.25">
      <c r="A51" s="1">
        <v>43348</v>
      </c>
      <c r="B51" t="s">
        <v>50</v>
      </c>
      <c r="C51" s="2">
        <v>88973.66</v>
      </c>
      <c r="D51" s="2">
        <f t="shared" si="4"/>
        <v>141234.85</v>
      </c>
      <c r="E51" s="2">
        <f t="shared" si="21"/>
        <v>297830.75</v>
      </c>
      <c r="F51" s="2">
        <f t="shared" si="5"/>
        <v>439065.59999999998</v>
      </c>
      <c r="G51" s="2">
        <f>G50+C51</f>
        <v>97766.439649867709</v>
      </c>
      <c r="H51" s="2">
        <f t="shared" si="23"/>
        <v>46530.800415074111</v>
      </c>
      <c r="I51" s="3">
        <f t="shared" si="24"/>
        <v>0.32864619789148097</v>
      </c>
      <c r="J51" s="2">
        <f>J50</f>
        <v>2185.1719614368485</v>
      </c>
      <c r="K51" s="2">
        <f t="shared" si="26"/>
        <v>498.36707084742739</v>
      </c>
      <c r="L51" s="3">
        <f t="shared" si="27"/>
        <v>6.1119318668651701E-3</v>
      </c>
      <c r="M51" s="2">
        <f>M50</f>
        <v>32955.300509350898</v>
      </c>
      <c r="N51" s="2">
        <f t="shared" si="29"/>
        <v>102000</v>
      </c>
      <c r="O51" s="3">
        <f t="shared" si="30"/>
        <v>0.30736933275881989</v>
      </c>
      <c r="P51" s="2">
        <f>P50</f>
        <v>0</v>
      </c>
      <c r="Q51" s="2">
        <f t="shared" si="32"/>
        <v>0</v>
      </c>
      <c r="R51" s="3">
        <f t="shared" si="33"/>
        <v>0</v>
      </c>
      <c r="S51" s="2">
        <f>S50</f>
        <v>1558.3788081894227</v>
      </c>
      <c r="T51" s="2">
        <f t="shared" si="35"/>
        <v>72126.803364812193</v>
      </c>
      <c r="U51" s="3">
        <f t="shared" si="36"/>
        <v>0.16782271754608336</v>
      </c>
      <c r="V51" s="2">
        <f>V50</f>
        <v>6719.2095301604495</v>
      </c>
      <c r="W51" s="2">
        <f t="shared" si="38"/>
        <v>76725.128690260928</v>
      </c>
      <c r="X51" s="3">
        <f t="shared" si="39"/>
        <v>0.19004981993675063</v>
      </c>
      <c r="Y51" s="2">
        <f t="shared" si="18"/>
        <v>0</v>
      </c>
      <c r="Z51" s="3">
        <f t="shared" si="0"/>
        <v>0</v>
      </c>
      <c r="AA51" s="2">
        <f t="shared" si="1"/>
        <v>83444.33822042137</v>
      </c>
      <c r="AB51" s="3">
        <f t="shared" si="2"/>
        <v>1</v>
      </c>
      <c r="AC51" s="2">
        <f t="shared" si="19"/>
        <v>0</v>
      </c>
      <c r="AD51" s="3">
        <f t="shared" si="20"/>
        <v>0</v>
      </c>
    </row>
    <row r="52" spans="1:31" x14ac:dyDescent="0.25">
      <c r="A52" s="1">
        <v>43350</v>
      </c>
      <c r="B52" t="s">
        <v>34</v>
      </c>
      <c r="C52" s="2">
        <v>-350</v>
      </c>
      <c r="D52" s="2">
        <f t="shared" si="4"/>
        <v>140884.85</v>
      </c>
      <c r="E52" s="2">
        <f t="shared" si="21"/>
        <v>297830.75</v>
      </c>
      <c r="F52" s="2">
        <f t="shared" si="5"/>
        <v>438715.6</v>
      </c>
      <c r="G52" s="2">
        <f>G51+C52</f>
        <v>97416.439649867709</v>
      </c>
      <c r="H52" s="2">
        <f t="shared" si="23"/>
        <v>46530.800415074111</v>
      </c>
      <c r="I52" s="3">
        <f t="shared" si="24"/>
        <v>0.32811060300782974</v>
      </c>
      <c r="J52" s="2">
        <f>J51</f>
        <v>2185.1719614368485</v>
      </c>
      <c r="K52" s="2">
        <f t="shared" si="26"/>
        <v>498.36707084742739</v>
      </c>
      <c r="L52" s="3">
        <f t="shared" si="27"/>
        <v>6.1168078643300487E-3</v>
      </c>
      <c r="M52" s="2">
        <f>M51</f>
        <v>32955.300509350898</v>
      </c>
      <c r="N52" s="2">
        <f t="shared" si="29"/>
        <v>102000</v>
      </c>
      <c r="O52" s="3">
        <f t="shared" si="30"/>
        <v>0.30761454689404916</v>
      </c>
      <c r="P52" s="2">
        <f>P51</f>
        <v>0</v>
      </c>
      <c r="Q52" s="2">
        <f t="shared" si="32"/>
        <v>0</v>
      </c>
      <c r="R52" s="3">
        <f t="shared" si="33"/>
        <v>0</v>
      </c>
      <c r="S52" s="2">
        <f>S51</f>
        <v>1558.3788081894227</v>
      </c>
      <c r="T52" s="2">
        <f t="shared" si="35"/>
        <v>72126.803364812193</v>
      </c>
      <c r="U52" s="3">
        <f t="shared" si="36"/>
        <v>0.16795660371548587</v>
      </c>
      <c r="V52" s="2">
        <f>V51</f>
        <v>6719.2095301604495</v>
      </c>
      <c r="W52" s="2">
        <f t="shared" si="38"/>
        <v>76725.128690260928</v>
      </c>
      <c r="X52" s="3">
        <f t="shared" si="39"/>
        <v>0.1902014385183052</v>
      </c>
      <c r="Y52" s="2">
        <f t="shared" si="18"/>
        <v>0</v>
      </c>
      <c r="Z52" s="3">
        <f t="shared" si="0"/>
        <v>0</v>
      </c>
      <c r="AA52" s="2">
        <f t="shared" si="1"/>
        <v>83444.33822042137</v>
      </c>
      <c r="AB52" s="3">
        <f t="shared" si="2"/>
        <v>1</v>
      </c>
      <c r="AC52" s="2">
        <f t="shared" si="19"/>
        <v>0</v>
      </c>
      <c r="AD52" s="3">
        <f t="shared" si="20"/>
        <v>0</v>
      </c>
    </row>
    <row r="53" spans="1:31" x14ac:dyDescent="0.25">
      <c r="A53" s="1">
        <v>43399</v>
      </c>
      <c r="B53" t="s">
        <v>30</v>
      </c>
      <c r="C53" s="2">
        <v>-66730</v>
      </c>
      <c r="D53" s="2">
        <f t="shared" si="4"/>
        <v>74154.850000000006</v>
      </c>
      <c r="E53" s="2">
        <f>E52-C53</f>
        <v>364560.75</v>
      </c>
      <c r="F53" s="2">
        <f t="shared" si="5"/>
        <v>438715.6</v>
      </c>
      <c r="G53" s="2">
        <f>G52+C53</f>
        <v>30686.439649867709</v>
      </c>
      <c r="H53" s="2">
        <f>H52-C53</f>
        <v>113260.8004150741</v>
      </c>
      <c r="I53" s="3">
        <f t="shared" si="24"/>
        <v>0.32811060300782974</v>
      </c>
      <c r="J53" s="2">
        <f>J52</f>
        <v>2185.1719614368485</v>
      </c>
      <c r="K53" s="2">
        <f t="shared" si="26"/>
        <v>498.36707084742739</v>
      </c>
      <c r="L53" s="3">
        <f t="shared" si="27"/>
        <v>6.1168078643300487E-3</v>
      </c>
      <c r="M53" s="2">
        <f>M52</f>
        <v>32955.300509350898</v>
      </c>
      <c r="N53" s="2">
        <f t="shared" si="29"/>
        <v>102000</v>
      </c>
      <c r="O53" s="3">
        <f t="shared" si="30"/>
        <v>0.30761454689404916</v>
      </c>
      <c r="P53" s="2">
        <f>P52</f>
        <v>0</v>
      </c>
      <c r="Q53" s="2">
        <f t="shared" si="32"/>
        <v>0</v>
      </c>
      <c r="R53" s="3">
        <f t="shared" si="33"/>
        <v>0</v>
      </c>
      <c r="S53" s="2">
        <f>S52</f>
        <v>1558.3788081894227</v>
      </c>
      <c r="T53" s="2">
        <f t="shared" si="35"/>
        <v>72126.803364812193</v>
      </c>
      <c r="U53" s="3">
        <f t="shared" si="36"/>
        <v>0.16795660371548587</v>
      </c>
      <c r="V53" s="2">
        <f>V52</f>
        <v>6719.2095301604495</v>
      </c>
      <c r="W53" s="2">
        <f t="shared" si="38"/>
        <v>76725.128690260928</v>
      </c>
      <c r="X53" s="3">
        <f t="shared" si="39"/>
        <v>0.1902014385183052</v>
      </c>
      <c r="Y53" s="2">
        <f t="shared" si="18"/>
        <v>0</v>
      </c>
      <c r="Z53" s="3">
        <f t="shared" si="0"/>
        <v>0</v>
      </c>
      <c r="AA53" s="2">
        <f t="shared" si="1"/>
        <v>83444.33822042137</v>
      </c>
      <c r="AB53" s="3">
        <f t="shared" si="2"/>
        <v>1</v>
      </c>
      <c r="AC53" s="2">
        <f t="shared" si="19"/>
        <v>0</v>
      </c>
      <c r="AD53" s="3">
        <f t="shared" si="20"/>
        <v>0</v>
      </c>
    </row>
    <row r="54" spans="1:31" x14ac:dyDescent="0.25">
      <c r="A54" s="1">
        <v>43405</v>
      </c>
      <c r="B54" t="s">
        <v>51</v>
      </c>
      <c r="C54" s="2">
        <v>25000</v>
      </c>
      <c r="D54" s="2">
        <f t="shared" si="4"/>
        <v>99154.85</v>
      </c>
      <c r="E54" s="2">
        <f>E53-C54</f>
        <v>339560.75</v>
      </c>
      <c r="F54" s="2">
        <f t="shared" si="5"/>
        <v>438715.6</v>
      </c>
      <c r="G54" s="2">
        <f>G53</f>
        <v>30686.439649867709</v>
      </c>
      <c r="H54" s="2">
        <f t="shared" si="23"/>
        <v>113260.8004150741</v>
      </c>
      <c r="I54" s="3">
        <f t="shared" si="24"/>
        <v>0.32811060300782974</v>
      </c>
      <c r="J54" s="2">
        <f>J53</f>
        <v>2185.1719614368485</v>
      </c>
      <c r="K54" s="2">
        <f t="shared" si="26"/>
        <v>498.36707084742739</v>
      </c>
      <c r="L54" s="3">
        <f t="shared" si="27"/>
        <v>6.1168078643300487E-3</v>
      </c>
      <c r="M54" s="2">
        <f>M53</f>
        <v>32955.300509350898</v>
      </c>
      <c r="N54" s="2">
        <f t="shared" si="29"/>
        <v>102000</v>
      </c>
      <c r="O54" s="3">
        <f t="shared" si="30"/>
        <v>0.30761454689404916</v>
      </c>
      <c r="P54" s="2">
        <f>P53</f>
        <v>0</v>
      </c>
      <c r="Q54" s="2">
        <f t="shared" si="32"/>
        <v>0</v>
      </c>
      <c r="R54" s="3">
        <f t="shared" si="33"/>
        <v>0</v>
      </c>
      <c r="S54" s="2">
        <f>S53</f>
        <v>1558.3788081894227</v>
      </c>
      <c r="T54" s="2">
        <f t="shared" si="35"/>
        <v>72126.803364812193</v>
      </c>
      <c r="U54" s="3">
        <f t="shared" si="36"/>
        <v>0.16795660371548587</v>
      </c>
      <c r="V54" s="2">
        <f>V53+C54</f>
        <v>31719.20953016045</v>
      </c>
      <c r="W54" s="2">
        <f>W53-C54</f>
        <v>51725.128690260928</v>
      </c>
      <c r="X54" s="3">
        <f t="shared" si="39"/>
        <v>0.1902014385183052</v>
      </c>
      <c r="Y54" s="2">
        <f t="shared" si="18"/>
        <v>0</v>
      </c>
      <c r="Z54" s="3">
        <f t="shared" si="0"/>
        <v>0</v>
      </c>
      <c r="AA54" s="2">
        <f t="shared" si="1"/>
        <v>83444.33822042137</v>
      </c>
      <c r="AB54" s="3">
        <f t="shared" si="2"/>
        <v>1</v>
      </c>
      <c r="AC54" s="2">
        <f t="shared" si="19"/>
        <v>0</v>
      </c>
      <c r="AD54" s="3">
        <f t="shared" si="20"/>
        <v>0</v>
      </c>
    </row>
    <row r="55" spans="1:31" x14ac:dyDescent="0.25">
      <c r="A55" s="1">
        <v>43424</v>
      </c>
      <c r="B55" s="11" t="s">
        <v>57</v>
      </c>
      <c r="C55" s="2">
        <v>-20702</v>
      </c>
      <c r="D55" s="2">
        <f t="shared" si="4"/>
        <v>78452.850000000006</v>
      </c>
      <c r="E55" s="2">
        <f t="shared" si="21"/>
        <v>339560.75</v>
      </c>
      <c r="F55" s="2">
        <f t="shared" si="5"/>
        <v>418013.6</v>
      </c>
      <c r="G55" s="2">
        <f>G54</f>
        <v>30686.439649867709</v>
      </c>
      <c r="H55" s="2">
        <f t="shared" si="23"/>
        <v>113260.8004150741</v>
      </c>
      <c r="I55" s="3">
        <f t="shared" si="24"/>
        <v>0.34436018365178028</v>
      </c>
      <c r="J55" s="2">
        <f>J54</f>
        <v>2185.1719614368485</v>
      </c>
      <c r="K55" s="2">
        <f t="shared" si="26"/>
        <v>498.36707084742739</v>
      </c>
      <c r="L55" s="3">
        <f t="shared" si="27"/>
        <v>6.4197409660457843E-3</v>
      </c>
      <c r="M55" s="2">
        <f>M54</f>
        <v>32955.300509350898</v>
      </c>
      <c r="N55" s="2">
        <f t="shared" si="29"/>
        <v>102000</v>
      </c>
      <c r="O55" s="3">
        <f t="shared" si="30"/>
        <v>0.32284906641638195</v>
      </c>
      <c r="P55" s="2">
        <f>P54</f>
        <v>0</v>
      </c>
      <c r="Q55" s="2">
        <f t="shared" si="32"/>
        <v>0</v>
      </c>
      <c r="R55" s="3">
        <f t="shared" si="33"/>
        <v>0</v>
      </c>
      <c r="S55" s="2">
        <f>S54</f>
        <v>1558.3788081894227</v>
      </c>
      <c r="T55" s="2">
        <f t="shared" si="35"/>
        <v>72126.803364812193</v>
      </c>
      <c r="U55" s="3">
        <f t="shared" si="36"/>
        <v>0.17627460487649591</v>
      </c>
      <c r="V55" s="2">
        <f>V54+C55</f>
        <v>11017.20953016045</v>
      </c>
      <c r="W55" s="2">
        <f t="shared" si="38"/>
        <v>51725.128690260928</v>
      </c>
      <c r="X55" s="3">
        <f t="shared" si="39"/>
        <v>0.15009640408929609</v>
      </c>
      <c r="Y55" s="2">
        <f>20702*3</f>
        <v>62106</v>
      </c>
      <c r="Z55" s="3">
        <f t="shared" si="0"/>
        <v>0.98985791351629504</v>
      </c>
      <c r="AA55" s="2">
        <f>AA54-(20702*4)</f>
        <v>636.33822042137035</v>
      </c>
      <c r="AB55" s="3">
        <f t="shared" si="2"/>
        <v>1.0142086483704795E-2</v>
      </c>
      <c r="AC55" s="2">
        <f t="shared" si="19"/>
        <v>0</v>
      </c>
      <c r="AD55" s="3">
        <f t="shared" si="20"/>
        <v>0</v>
      </c>
      <c r="AE55" s="9">
        <f>(V55+W55)-(Y55+AA55)</f>
        <v>0</v>
      </c>
    </row>
    <row r="56" spans="1:31" x14ac:dyDescent="0.25">
      <c r="A56" s="10">
        <v>43160</v>
      </c>
      <c r="B56" t="s">
        <v>33</v>
      </c>
      <c r="C56" s="2">
        <v>-1485</v>
      </c>
      <c r="D56" s="2">
        <f t="shared" si="4"/>
        <v>76967.850000000006</v>
      </c>
      <c r="E56" s="2">
        <f t="shared" si="21"/>
        <v>339560.75</v>
      </c>
      <c r="F56" s="2">
        <f t="shared" si="5"/>
        <v>416528.6</v>
      </c>
      <c r="G56" s="2">
        <f>G55+(C56/5)</f>
        <v>30389.439649867709</v>
      </c>
      <c r="H56" s="2">
        <f t="shared" si="23"/>
        <v>113260.8004150741</v>
      </c>
      <c r="I56" s="3">
        <f t="shared" si="24"/>
        <v>0.34487485388744449</v>
      </c>
      <c r="J56" s="2">
        <f>J55+(C56/5)</f>
        <v>1888.1719614368485</v>
      </c>
      <c r="K56" s="2">
        <f t="shared" si="26"/>
        <v>498.36707084742739</v>
      </c>
      <c r="L56" s="3">
        <f t="shared" si="27"/>
        <v>5.7295922351653069E-3</v>
      </c>
      <c r="M56" s="2">
        <f>M55+(C56/5)</f>
        <v>32658.300509350898</v>
      </c>
      <c r="N56" s="2">
        <f t="shared" si="29"/>
        <v>102000</v>
      </c>
      <c r="O56" s="3">
        <f t="shared" si="30"/>
        <v>0.32328704561787813</v>
      </c>
      <c r="P56" s="2">
        <f t="shared" si="31"/>
        <v>0</v>
      </c>
      <c r="Q56" s="2">
        <f t="shared" si="32"/>
        <v>0</v>
      </c>
      <c r="R56" s="3">
        <f t="shared" si="33"/>
        <v>0</v>
      </c>
      <c r="S56" s="2">
        <f>S55+(C56/5)</f>
        <v>1261.3788081894227</v>
      </c>
      <c r="T56" s="2">
        <f t="shared" si="35"/>
        <v>72126.803364812193</v>
      </c>
      <c r="U56" s="3">
        <f t="shared" si="36"/>
        <v>0.17619001954007868</v>
      </c>
      <c r="V56" s="2">
        <f>V55+(C56/5)</f>
        <v>10720.20953016045</v>
      </c>
      <c r="W56" s="2">
        <f t="shared" si="38"/>
        <v>51725.128690260928</v>
      </c>
      <c r="X56" s="3">
        <f t="shared" si="39"/>
        <v>0.14991848871943339</v>
      </c>
      <c r="Y56" s="2">
        <f>(V56+W56)*Z55</f>
        <v>61812.012199685654</v>
      </c>
      <c r="Z56" s="3">
        <f t="shared" si="0"/>
        <v>0.98985791351629504</v>
      </c>
      <c r="AA56" s="2">
        <f>(V56+W56)*AB55</f>
        <v>633.32602073571013</v>
      </c>
      <c r="AB56" s="3">
        <f t="shared" si="2"/>
        <v>1.0142086483704795E-2</v>
      </c>
      <c r="AC56" s="2">
        <f t="shared" si="19"/>
        <v>0</v>
      </c>
      <c r="AD56" s="3">
        <f t="shared" si="20"/>
        <v>0</v>
      </c>
      <c r="AE56" s="9">
        <f t="shared" ref="AE56:AE119" si="40">(V56+W56)-(Y56+AA56)</f>
        <v>0</v>
      </c>
    </row>
    <row r="57" spans="1:31" x14ac:dyDescent="0.25">
      <c r="A57" s="10">
        <v>43177</v>
      </c>
      <c r="B57" t="s">
        <v>36</v>
      </c>
      <c r="C57" s="2">
        <v>-35</v>
      </c>
      <c r="D57" s="2">
        <f t="shared" si="4"/>
        <v>76932.850000000006</v>
      </c>
      <c r="E57" s="2">
        <f t="shared" si="21"/>
        <v>339560.75</v>
      </c>
      <c r="F57" s="2">
        <f t="shared" si="5"/>
        <v>416493.6</v>
      </c>
      <c r="G57" s="2">
        <f>G56+(C57/5)</f>
        <v>30382.439649867709</v>
      </c>
      <c r="H57" s="2">
        <f t="shared" si="23"/>
        <v>113260.8004150741</v>
      </c>
      <c r="I57" s="3">
        <f t="shared" si="24"/>
        <v>0.34488702843198987</v>
      </c>
      <c r="J57" s="2">
        <f>J56+(C57/5)</f>
        <v>1881.1719614368485</v>
      </c>
      <c r="K57" s="2">
        <f t="shared" si="26"/>
        <v>498.36707084742739</v>
      </c>
      <c r="L57" s="3">
        <f t="shared" si="27"/>
        <v>5.7132667399553702E-3</v>
      </c>
      <c r="M57" s="2">
        <f>M56+(C57/5)</f>
        <v>32651.300509350898</v>
      </c>
      <c r="N57" s="2">
        <f t="shared" si="29"/>
        <v>102000</v>
      </c>
      <c r="O57" s="3">
        <f t="shared" si="30"/>
        <v>0.32329740603301205</v>
      </c>
      <c r="P57" s="2">
        <f t="shared" si="31"/>
        <v>0</v>
      </c>
      <c r="Q57" s="2">
        <f t="shared" si="32"/>
        <v>0</v>
      </c>
      <c r="R57" s="3">
        <f t="shared" si="33"/>
        <v>0</v>
      </c>
      <c r="S57" s="2">
        <f>S56+(C57/5)</f>
        <v>1254.3788081894227</v>
      </c>
      <c r="T57" s="2">
        <f t="shared" si="35"/>
        <v>72126.803364812193</v>
      </c>
      <c r="U57" s="3">
        <f t="shared" si="36"/>
        <v>0.17618801867063891</v>
      </c>
      <c r="V57" s="2">
        <f>V56+(C57/5)</f>
        <v>10713.20953016045</v>
      </c>
      <c r="W57" s="2">
        <f t="shared" si="38"/>
        <v>51725.128690260928</v>
      </c>
      <c r="X57" s="3">
        <f t="shared" si="39"/>
        <v>0.14991428012440378</v>
      </c>
      <c r="Y57" s="2">
        <f t="shared" ref="Y57:Y120" si="41">(V57+W57)*Z56</f>
        <v>61805.083194291044</v>
      </c>
      <c r="Z57" s="3">
        <f t="shared" ref="Z57:Z120" si="42">Y57/(V57+W57)</f>
        <v>0.98985791351629504</v>
      </c>
      <c r="AA57" s="2">
        <f t="shared" ref="AA57:AA120" si="43">(V57+W57)*AB56</f>
        <v>633.25502613032415</v>
      </c>
      <c r="AB57" s="3">
        <f t="shared" ref="AB57:AB120" si="44">AA57/(V57+W57)</f>
        <v>1.0142086483704795E-2</v>
      </c>
      <c r="AC57" s="2">
        <f t="shared" si="19"/>
        <v>0</v>
      </c>
      <c r="AD57" s="3">
        <f t="shared" si="20"/>
        <v>0</v>
      </c>
      <c r="AE57" s="9">
        <f t="shared" si="40"/>
        <v>0</v>
      </c>
    </row>
    <row r="58" spans="1:31" x14ac:dyDescent="0.25">
      <c r="A58" s="10">
        <v>43896</v>
      </c>
      <c r="B58" t="s">
        <v>36</v>
      </c>
      <c r="C58" s="2">
        <v>-40</v>
      </c>
      <c r="D58" s="2">
        <f t="shared" si="4"/>
        <v>76892.850000000006</v>
      </c>
      <c r="E58" s="2">
        <f t="shared" si="21"/>
        <v>339560.75</v>
      </c>
      <c r="F58" s="2">
        <f t="shared" si="5"/>
        <v>416453.6</v>
      </c>
      <c r="G58" s="2">
        <f>G57+(C58/5)</f>
        <v>30374.439649867709</v>
      </c>
      <c r="H58" s="2">
        <f t="shared" si="23"/>
        <v>113260.8004150741</v>
      </c>
      <c r="I58" s="3">
        <f t="shared" si="24"/>
        <v>0.34490094470294369</v>
      </c>
      <c r="J58" s="2">
        <f>J57+(C58/5)</f>
        <v>1873.1719614368485</v>
      </c>
      <c r="K58" s="2">
        <f t="shared" si="26"/>
        <v>498.36707084742739</v>
      </c>
      <c r="L58" s="3">
        <f t="shared" si="27"/>
        <v>5.6946056710382043E-3</v>
      </c>
      <c r="M58" s="2">
        <f>M57+(C58/5)</f>
        <v>32643.300509350898</v>
      </c>
      <c r="N58" s="2">
        <f t="shared" si="29"/>
        <v>102000</v>
      </c>
      <c r="O58" s="3">
        <f t="shared" si="30"/>
        <v>0.32330924863982663</v>
      </c>
      <c r="P58" s="2">
        <f t="shared" si="31"/>
        <v>0</v>
      </c>
      <c r="Q58" s="2">
        <f t="shared" si="32"/>
        <v>0</v>
      </c>
      <c r="R58" s="3">
        <f t="shared" si="33"/>
        <v>0</v>
      </c>
      <c r="S58" s="2">
        <f>S57+(C58/5)</f>
        <v>1246.3788081894227</v>
      </c>
      <c r="T58" s="2">
        <f t="shared" si="35"/>
        <v>72126.803364812193</v>
      </c>
      <c r="U58" s="3">
        <f t="shared" si="36"/>
        <v>0.17618573155088973</v>
      </c>
      <c r="V58" s="2">
        <f>V57+(C58/5)</f>
        <v>10705.20953016045</v>
      </c>
      <c r="W58" s="2">
        <f t="shared" si="38"/>
        <v>51725.128690260928</v>
      </c>
      <c r="X58" s="3">
        <f t="shared" si="39"/>
        <v>0.14990946943530176</v>
      </c>
      <c r="Y58" s="2">
        <f t="shared" si="41"/>
        <v>61797.164330982916</v>
      </c>
      <c r="Z58" s="3">
        <f t="shared" si="42"/>
        <v>0.98985791351629504</v>
      </c>
      <c r="AA58" s="2">
        <f t="shared" si="43"/>
        <v>633.17388943845447</v>
      </c>
      <c r="AB58" s="3">
        <f t="shared" si="44"/>
        <v>1.0142086483704795E-2</v>
      </c>
      <c r="AC58" s="2">
        <f t="shared" si="19"/>
        <v>0</v>
      </c>
      <c r="AD58" s="3">
        <f t="shared" si="20"/>
        <v>0</v>
      </c>
      <c r="AE58" s="9">
        <f t="shared" si="40"/>
        <v>0</v>
      </c>
    </row>
    <row r="59" spans="1:31" x14ac:dyDescent="0.25">
      <c r="A59" s="10">
        <v>43896</v>
      </c>
      <c r="B59" t="s">
        <v>33</v>
      </c>
      <c r="C59" s="2">
        <v>-1485</v>
      </c>
      <c r="D59" s="2">
        <f t="shared" si="4"/>
        <v>75407.850000000006</v>
      </c>
      <c r="E59" s="2">
        <f t="shared" si="21"/>
        <v>339560.75</v>
      </c>
      <c r="F59" s="2">
        <f t="shared" si="5"/>
        <v>414968.6</v>
      </c>
      <c r="G59" s="2">
        <f>G58+(C59/5)</f>
        <v>30077.439649867709</v>
      </c>
      <c r="H59" s="2">
        <f t="shared" si="23"/>
        <v>113260.8004150741</v>
      </c>
      <c r="I59" s="3">
        <f t="shared" si="24"/>
        <v>0.3454194849078745</v>
      </c>
      <c r="J59" s="2">
        <f>J58+(C59/5)</f>
        <v>1576.1719614368485</v>
      </c>
      <c r="K59" s="2">
        <f t="shared" si="26"/>
        <v>498.36707084742739</v>
      </c>
      <c r="L59" s="3">
        <f t="shared" si="27"/>
        <v>4.9992674922494764E-3</v>
      </c>
      <c r="M59" s="2">
        <f>M58+(C59/5)</f>
        <v>32346.300509350898</v>
      </c>
      <c r="N59" s="2">
        <f t="shared" si="29"/>
        <v>102000</v>
      </c>
      <c r="O59" s="3">
        <f t="shared" si="30"/>
        <v>0.32375052114630098</v>
      </c>
      <c r="P59" s="2">
        <f t="shared" si="31"/>
        <v>0</v>
      </c>
      <c r="Q59" s="2">
        <f t="shared" si="32"/>
        <v>0</v>
      </c>
      <c r="R59" s="3">
        <f t="shared" si="33"/>
        <v>0</v>
      </c>
      <c r="S59" s="2">
        <f>S58+(C59/5)</f>
        <v>949.37880818942267</v>
      </c>
      <c r="T59" s="2">
        <f t="shared" si="35"/>
        <v>72126.803364812193</v>
      </c>
      <c r="U59" s="3">
        <f t="shared" si="36"/>
        <v>0.17610051019041348</v>
      </c>
      <c r="V59" s="2">
        <f>V58+(C59/5)</f>
        <v>10408.20953016045</v>
      </c>
      <c r="W59" s="2">
        <f t="shared" si="38"/>
        <v>51725.128690260928</v>
      </c>
      <c r="X59" s="3">
        <f t="shared" si="39"/>
        <v>0.14973021626316155</v>
      </c>
      <c r="Y59" s="2">
        <f t="shared" si="41"/>
        <v>61503.17653066857</v>
      </c>
      <c r="Z59" s="3">
        <f t="shared" si="42"/>
        <v>0.98985791351629504</v>
      </c>
      <c r="AA59" s="2">
        <f t="shared" si="43"/>
        <v>630.16168975279413</v>
      </c>
      <c r="AB59" s="3">
        <f t="shared" si="44"/>
        <v>1.0142086483704795E-2</v>
      </c>
      <c r="AC59" s="2">
        <f t="shared" si="19"/>
        <v>0</v>
      </c>
      <c r="AD59" s="3">
        <f t="shared" si="20"/>
        <v>0</v>
      </c>
      <c r="AE59" s="9">
        <f t="shared" si="40"/>
        <v>0</v>
      </c>
    </row>
    <row r="60" spans="1:31" x14ac:dyDescent="0.25">
      <c r="A60" s="10">
        <v>44231</v>
      </c>
      <c r="B60" t="s">
        <v>36</v>
      </c>
      <c r="C60" s="2">
        <v>-40</v>
      </c>
      <c r="D60" s="2">
        <f t="shared" si="4"/>
        <v>75367.850000000006</v>
      </c>
      <c r="E60" s="2">
        <f t="shared" si="21"/>
        <v>339560.75</v>
      </c>
      <c r="F60" s="2">
        <f t="shared" si="5"/>
        <v>414928.6</v>
      </c>
      <c r="G60" s="2">
        <f>G59+(C60/5)</f>
        <v>30069.439649867709</v>
      </c>
      <c r="H60" s="2">
        <f t="shared" si="23"/>
        <v>113260.8004150741</v>
      </c>
      <c r="I60" s="3">
        <f t="shared" si="24"/>
        <v>0.34543350365566949</v>
      </c>
      <c r="J60" s="2">
        <f>J59+(C60/5)</f>
        <v>1568.1719614368485</v>
      </c>
      <c r="K60" s="2">
        <f t="shared" si="26"/>
        <v>498.36707084742739</v>
      </c>
      <c r="L60" s="3">
        <f t="shared" si="27"/>
        <v>4.9804690066779589E-3</v>
      </c>
      <c r="M60" s="2">
        <f>M59+(C60/5)</f>
        <v>32338.300509350898</v>
      </c>
      <c r="N60" s="2">
        <f t="shared" si="29"/>
        <v>102000</v>
      </c>
      <c r="O60" s="3">
        <f t="shared" si="30"/>
        <v>0.32376245095987816</v>
      </c>
      <c r="P60" s="2">
        <f t="shared" si="31"/>
        <v>0</v>
      </c>
      <c r="Q60" s="2">
        <f t="shared" si="32"/>
        <v>0</v>
      </c>
      <c r="R60" s="3">
        <f t="shared" si="33"/>
        <v>0</v>
      </c>
      <c r="S60" s="2">
        <f>S59+(C60/5)</f>
        <v>941.37880818942267</v>
      </c>
      <c r="T60" s="2">
        <f t="shared" si="35"/>
        <v>72126.803364812193</v>
      </c>
      <c r="U60" s="3">
        <f t="shared" si="36"/>
        <v>0.17609820622873817</v>
      </c>
      <c r="V60" s="2">
        <f>V59+(C60/5)</f>
        <v>10400.20953016045</v>
      </c>
      <c r="W60" s="2">
        <f t="shared" si="38"/>
        <v>51725.128690260928</v>
      </c>
      <c r="X60" s="3">
        <f t="shared" si="39"/>
        <v>0.1497253701490362</v>
      </c>
      <c r="Y60" s="2">
        <f t="shared" si="41"/>
        <v>61495.257667360442</v>
      </c>
      <c r="Z60" s="3">
        <f t="shared" si="42"/>
        <v>0.98985791351629504</v>
      </c>
      <c r="AA60" s="2">
        <f t="shared" si="43"/>
        <v>630.08055306092456</v>
      </c>
      <c r="AB60" s="3">
        <f t="shared" si="44"/>
        <v>1.0142086483704795E-2</v>
      </c>
      <c r="AC60" s="2">
        <f t="shared" si="19"/>
        <v>0</v>
      </c>
      <c r="AD60" s="3">
        <f t="shared" si="20"/>
        <v>0</v>
      </c>
      <c r="AE60" s="9">
        <f t="shared" si="40"/>
        <v>0</v>
      </c>
    </row>
    <row r="61" spans="1:31" x14ac:dyDescent="0.25">
      <c r="A61" s="10">
        <v>44256</v>
      </c>
      <c r="B61" t="s">
        <v>33</v>
      </c>
      <c r="C61" s="2">
        <v>-1485</v>
      </c>
      <c r="D61" s="2">
        <f t="shared" si="4"/>
        <v>73882.850000000006</v>
      </c>
      <c r="E61" s="2">
        <f t="shared" si="21"/>
        <v>339560.75</v>
      </c>
      <c r="F61" s="2">
        <f t="shared" si="5"/>
        <v>413443.6</v>
      </c>
      <c r="G61" s="2">
        <f>G60+(C61/5)</f>
        <v>29772.439649867709</v>
      </c>
      <c r="H61" s="2">
        <f t="shared" si="23"/>
        <v>113260.8004150741</v>
      </c>
      <c r="I61" s="3">
        <f t="shared" si="24"/>
        <v>0.34595586934939088</v>
      </c>
      <c r="J61" s="2">
        <f>J60+(C61/5)</f>
        <v>1271.1719614368485</v>
      </c>
      <c r="K61" s="2">
        <f t="shared" si="26"/>
        <v>498.36707084742739</v>
      </c>
      <c r="L61" s="3">
        <f t="shared" si="27"/>
        <v>4.2800010262204471E-3</v>
      </c>
      <c r="M61" s="2">
        <f>M60+(C61/5)</f>
        <v>32041.300509350898</v>
      </c>
      <c r="N61" s="2">
        <f t="shared" si="29"/>
        <v>102000</v>
      </c>
      <c r="O61" s="3">
        <f t="shared" si="30"/>
        <v>0.32420697891889222</v>
      </c>
      <c r="P61" s="2">
        <f t="shared" si="31"/>
        <v>0</v>
      </c>
      <c r="Q61" s="2">
        <f t="shared" si="32"/>
        <v>0</v>
      </c>
      <c r="R61" s="3">
        <f t="shared" si="33"/>
        <v>0</v>
      </c>
      <c r="S61" s="2">
        <f>S60+(C61/5)</f>
        <v>644.37880818942267</v>
      </c>
      <c r="T61" s="2">
        <f t="shared" si="35"/>
        <v>72126.803364812193</v>
      </c>
      <c r="U61" s="3">
        <f t="shared" si="36"/>
        <v>0.17601235615450719</v>
      </c>
      <c r="V61" s="2">
        <f>V60+(C61/5)</f>
        <v>10103.20953016045</v>
      </c>
      <c r="W61" s="2">
        <f t="shared" si="38"/>
        <v>51725.128690260928</v>
      </c>
      <c r="X61" s="3">
        <f t="shared" si="39"/>
        <v>0.14954479455098926</v>
      </c>
      <c r="Y61" s="2">
        <f t="shared" si="41"/>
        <v>61201.269867046103</v>
      </c>
      <c r="Z61" s="3">
        <f t="shared" si="42"/>
        <v>0.98985791351629504</v>
      </c>
      <c r="AA61" s="2">
        <f t="shared" si="43"/>
        <v>627.06835337526422</v>
      </c>
      <c r="AB61" s="3">
        <f t="shared" si="44"/>
        <v>1.0142086483704795E-2</v>
      </c>
      <c r="AC61" s="2">
        <f t="shared" si="19"/>
        <v>0</v>
      </c>
      <c r="AD61" s="3">
        <f t="shared" si="20"/>
        <v>0</v>
      </c>
      <c r="AE61" s="9">
        <f t="shared" si="40"/>
        <v>0</v>
      </c>
    </row>
    <row r="62" spans="1:31" x14ac:dyDescent="0.25">
      <c r="AE62" s="9"/>
    </row>
    <row r="63" spans="1:31" x14ac:dyDescent="0.25">
      <c r="AE63" s="9"/>
    </row>
    <row r="64" spans="1:31" x14ac:dyDescent="0.25">
      <c r="AE64" s="9"/>
    </row>
    <row r="65" spans="31:31" x14ac:dyDescent="0.25">
      <c r="AE65" s="9"/>
    </row>
    <row r="66" spans="31:31" x14ac:dyDescent="0.25">
      <c r="AE66" s="9"/>
    </row>
    <row r="67" spans="31:31" x14ac:dyDescent="0.25">
      <c r="AE67" s="9"/>
    </row>
    <row r="68" spans="31:31" x14ac:dyDescent="0.25">
      <c r="AE68" s="9"/>
    </row>
    <row r="69" spans="31:31" x14ac:dyDescent="0.25">
      <c r="AE69" s="9"/>
    </row>
    <row r="70" spans="31:31" x14ac:dyDescent="0.25">
      <c r="AE70" s="9"/>
    </row>
    <row r="71" spans="31:31" x14ac:dyDescent="0.25">
      <c r="AE71" s="9"/>
    </row>
    <row r="72" spans="31:31" x14ac:dyDescent="0.25">
      <c r="AE72" s="9"/>
    </row>
    <row r="73" spans="31:31" x14ac:dyDescent="0.25">
      <c r="AE73" s="9"/>
    </row>
    <row r="74" spans="31:31" x14ac:dyDescent="0.25">
      <c r="AE74" s="9"/>
    </row>
    <row r="75" spans="31:31" x14ac:dyDescent="0.25">
      <c r="AE75" s="9"/>
    </row>
    <row r="76" spans="31:31" x14ac:dyDescent="0.25">
      <c r="AE76" s="9"/>
    </row>
    <row r="77" spans="31:31" x14ac:dyDescent="0.25">
      <c r="AE77" s="9"/>
    </row>
    <row r="78" spans="31:31" x14ac:dyDescent="0.25">
      <c r="AE78" s="9"/>
    </row>
    <row r="79" spans="31:31" x14ac:dyDescent="0.25">
      <c r="AE79" s="9"/>
    </row>
    <row r="80" spans="31:31" x14ac:dyDescent="0.25">
      <c r="AE80" s="9"/>
    </row>
    <row r="81" spans="31:31" x14ac:dyDescent="0.25">
      <c r="AE81" s="9"/>
    </row>
    <row r="82" spans="31:31" x14ac:dyDescent="0.25">
      <c r="AE82" s="9"/>
    </row>
    <row r="83" spans="31:31" x14ac:dyDescent="0.25">
      <c r="AE83" s="9"/>
    </row>
    <row r="84" spans="31:31" x14ac:dyDescent="0.25">
      <c r="AE84" s="9"/>
    </row>
    <row r="85" spans="31:31" x14ac:dyDescent="0.25">
      <c r="AE85" s="9"/>
    </row>
    <row r="86" spans="31:31" x14ac:dyDescent="0.25">
      <c r="AE86" s="9"/>
    </row>
    <row r="87" spans="31:31" x14ac:dyDescent="0.25">
      <c r="AE87" s="9"/>
    </row>
    <row r="88" spans="31:31" x14ac:dyDescent="0.25">
      <c r="AE88" s="9"/>
    </row>
    <row r="89" spans="31:31" x14ac:dyDescent="0.25">
      <c r="AE89" s="9"/>
    </row>
    <row r="90" spans="31:31" x14ac:dyDescent="0.25">
      <c r="AE90" s="9"/>
    </row>
    <row r="91" spans="31:31" x14ac:dyDescent="0.25">
      <c r="AE91" s="9"/>
    </row>
    <row r="92" spans="31:31" x14ac:dyDescent="0.25">
      <c r="AE92" s="9"/>
    </row>
    <row r="93" spans="31:31" x14ac:dyDescent="0.25">
      <c r="AE93" s="9"/>
    </row>
    <row r="94" spans="31:31" x14ac:dyDescent="0.25">
      <c r="AE94" s="9"/>
    </row>
    <row r="95" spans="31:31" x14ac:dyDescent="0.25">
      <c r="AE95" s="9"/>
    </row>
    <row r="96" spans="31:31" x14ac:dyDescent="0.25">
      <c r="AE96" s="9"/>
    </row>
    <row r="97" spans="31:31" x14ac:dyDescent="0.25">
      <c r="AE97" s="9"/>
    </row>
    <row r="98" spans="31:31" x14ac:dyDescent="0.25">
      <c r="AE98" s="9"/>
    </row>
    <row r="99" spans="31:31" x14ac:dyDescent="0.25">
      <c r="AE99" s="9"/>
    </row>
    <row r="100" spans="31:31" x14ac:dyDescent="0.25">
      <c r="AE100" s="9"/>
    </row>
    <row r="101" spans="31:31" x14ac:dyDescent="0.25">
      <c r="AE101" s="9"/>
    </row>
    <row r="102" spans="31:31" x14ac:dyDescent="0.25">
      <c r="AE102" s="9"/>
    </row>
    <row r="103" spans="31:31" x14ac:dyDescent="0.25">
      <c r="AE103" s="9"/>
    </row>
    <row r="104" spans="31:31" x14ac:dyDescent="0.25">
      <c r="AE104" s="9"/>
    </row>
    <row r="105" spans="31:31" x14ac:dyDescent="0.25">
      <c r="AE105" s="9"/>
    </row>
    <row r="106" spans="31:31" x14ac:dyDescent="0.25">
      <c r="AE106" s="9"/>
    </row>
    <row r="107" spans="31:31" x14ac:dyDescent="0.25">
      <c r="AE107" s="9"/>
    </row>
    <row r="108" spans="31:31" x14ac:dyDescent="0.25">
      <c r="AE108" s="9"/>
    </row>
    <row r="109" spans="31:31" x14ac:dyDescent="0.25">
      <c r="AE109" s="9"/>
    </row>
    <row r="110" spans="31:31" x14ac:dyDescent="0.25">
      <c r="AE110" s="9"/>
    </row>
    <row r="111" spans="31:31" x14ac:dyDescent="0.25">
      <c r="AE111" s="9"/>
    </row>
    <row r="112" spans="31:31" x14ac:dyDescent="0.25">
      <c r="AE112" s="9"/>
    </row>
    <row r="113" spans="31:31" x14ac:dyDescent="0.25">
      <c r="AE113" s="9"/>
    </row>
    <row r="114" spans="31:31" x14ac:dyDescent="0.25">
      <c r="AE114" s="9"/>
    </row>
    <row r="115" spans="31:31" x14ac:dyDescent="0.25">
      <c r="AE115" s="9"/>
    </row>
    <row r="116" spans="31:31" x14ac:dyDescent="0.25">
      <c r="AE116" s="9"/>
    </row>
    <row r="117" spans="31:31" x14ac:dyDescent="0.25">
      <c r="AE117" s="9"/>
    </row>
    <row r="118" spans="31:31" x14ac:dyDescent="0.25">
      <c r="AE118" s="9"/>
    </row>
    <row r="119" spans="31:31" x14ac:dyDescent="0.25">
      <c r="AE119" s="9"/>
    </row>
    <row r="120" spans="31:31" x14ac:dyDescent="0.25">
      <c r="AE120" s="9"/>
    </row>
    <row r="121" spans="31:31" x14ac:dyDescent="0.25">
      <c r="AE121" s="9"/>
    </row>
    <row r="122" spans="31:31" x14ac:dyDescent="0.25">
      <c r="AE122" s="9"/>
    </row>
    <row r="123" spans="31:31" x14ac:dyDescent="0.25">
      <c r="AE123" s="9"/>
    </row>
    <row r="124" spans="31:31" x14ac:dyDescent="0.25">
      <c r="AE124" s="9"/>
    </row>
    <row r="125" spans="31:31" x14ac:dyDescent="0.25">
      <c r="AE125" s="9"/>
    </row>
    <row r="126" spans="31:31" x14ac:dyDescent="0.25">
      <c r="AE126" s="9"/>
    </row>
    <row r="127" spans="31:31" x14ac:dyDescent="0.25">
      <c r="AE127" s="9"/>
    </row>
    <row r="128" spans="31:31" x14ac:dyDescent="0.25">
      <c r="AE128" s="9"/>
    </row>
    <row r="129" spans="31:31" x14ac:dyDescent="0.25">
      <c r="AE129" s="9"/>
    </row>
    <row r="130" spans="31:31" x14ac:dyDescent="0.25">
      <c r="AE130" s="9"/>
    </row>
    <row r="131" spans="31:31" x14ac:dyDescent="0.25">
      <c r="AE131" s="9"/>
    </row>
    <row r="132" spans="31:31" x14ac:dyDescent="0.25">
      <c r="AE132" s="9"/>
    </row>
    <row r="133" spans="31:31" x14ac:dyDescent="0.25">
      <c r="AE133" s="9"/>
    </row>
    <row r="134" spans="31:31" x14ac:dyDescent="0.25">
      <c r="AE134" s="9"/>
    </row>
    <row r="135" spans="31:31" x14ac:dyDescent="0.25">
      <c r="AE135" s="9"/>
    </row>
    <row r="136" spans="31:31" x14ac:dyDescent="0.25">
      <c r="AE136" s="9"/>
    </row>
    <row r="137" spans="31:31" x14ac:dyDescent="0.25">
      <c r="AE137" s="9"/>
    </row>
    <row r="138" spans="31:31" x14ac:dyDescent="0.25">
      <c r="AE138" s="9"/>
    </row>
    <row r="139" spans="31:31" x14ac:dyDescent="0.25">
      <c r="AE139" s="9"/>
    </row>
    <row r="140" spans="31:31" x14ac:dyDescent="0.25">
      <c r="AE140" s="9"/>
    </row>
    <row r="141" spans="31:31" x14ac:dyDescent="0.25">
      <c r="AE141" s="9"/>
    </row>
    <row r="142" spans="31:31" x14ac:dyDescent="0.25">
      <c r="AE142" s="9"/>
    </row>
    <row r="143" spans="31:31" x14ac:dyDescent="0.25">
      <c r="AE143" s="9"/>
    </row>
    <row r="144" spans="31:31" x14ac:dyDescent="0.25">
      <c r="AE144" s="9"/>
    </row>
    <row r="145" spans="31:31" x14ac:dyDescent="0.25">
      <c r="AE145" s="9"/>
    </row>
    <row r="146" spans="31:31" x14ac:dyDescent="0.25">
      <c r="AE146" s="9"/>
    </row>
    <row r="147" spans="31:31" x14ac:dyDescent="0.25">
      <c r="AE147" s="9"/>
    </row>
    <row r="148" spans="31:31" x14ac:dyDescent="0.25">
      <c r="AE148" s="9"/>
    </row>
    <row r="149" spans="31:31" x14ac:dyDescent="0.25">
      <c r="AE149" s="9"/>
    </row>
    <row r="150" spans="31:31" x14ac:dyDescent="0.25">
      <c r="AE150" s="9"/>
    </row>
    <row r="151" spans="31:31" x14ac:dyDescent="0.25">
      <c r="AE151" s="9"/>
    </row>
    <row r="152" spans="31:31" x14ac:dyDescent="0.25">
      <c r="AE152" s="9"/>
    </row>
    <row r="153" spans="31:31" x14ac:dyDescent="0.25">
      <c r="AE153" s="9"/>
    </row>
    <row r="154" spans="31:31" x14ac:dyDescent="0.25">
      <c r="AE154" s="9"/>
    </row>
    <row r="155" spans="31:31" x14ac:dyDescent="0.25">
      <c r="AE155" s="9"/>
    </row>
    <row r="156" spans="31:31" x14ac:dyDescent="0.25">
      <c r="AE156" s="9"/>
    </row>
    <row r="157" spans="31:31" x14ac:dyDescent="0.25">
      <c r="AE157" s="9"/>
    </row>
    <row r="158" spans="31:31" x14ac:dyDescent="0.25">
      <c r="AE158" s="9"/>
    </row>
    <row r="159" spans="31:31" x14ac:dyDescent="0.25">
      <c r="AE159" s="9"/>
    </row>
    <row r="160" spans="31:31" x14ac:dyDescent="0.25">
      <c r="AE160" s="9"/>
    </row>
    <row r="161" spans="31:31" x14ac:dyDescent="0.25">
      <c r="AE161" s="9"/>
    </row>
    <row r="162" spans="31:31" x14ac:dyDescent="0.25">
      <c r="AE162" s="9"/>
    </row>
    <row r="163" spans="31:31" x14ac:dyDescent="0.25">
      <c r="AE163" s="9"/>
    </row>
    <row r="164" spans="31:31" x14ac:dyDescent="0.25">
      <c r="AE164" s="9"/>
    </row>
    <row r="165" spans="31:31" x14ac:dyDescent="0.25">
      <c r="AE165" s="9"/>
    </row>
    <row r="166" spans="31:31" x14ac:dyDescent="0.25">
      <c r="AE166" s="9"/>
    </row>
    <row r="167" spans="31:31" x14ac:dyDescent="0.25">
      <c r="AE167" s="9"/>
    </row>
    <row r="168" spans="31:31" x14ac:dyDescent="0.25">
      <c r="AE168" s="9"/>
    </row>
    <row r="169" spans="31:31" x14ac:dyDescent="0.25">
      <c r="AE169" s="9"/>
    </row>
    <row r="170" spans="31:31" x14ac:dyDescent="0.25">
      <c r="AE170" s="9"/>
    </row>
    <row r="171" spans="31:31" x14ac:dyDescent="0.25">
      <c r="AE171" s="9"/>
    </row>
    <row r="172" spans="31:31" x14ac:dyDescent="0.25">
      <c r="AE172" s="9"/>
    </row>
    <row r="173" spans="31:31" x14ac:dyDescent="0.25">
      <c r="AE173" s="9"/>
    </row>
    <row r="174" spans="31:31" x14ac:dyDescent="0.25">
      <c r="AE174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McCartney</dc:creator>
  <cp:lastModifiedBy>Tony McCartney</cp:lastModifiedBy>
  <dcterms:created xsi:type="dcterms:W3CDTF">2022-02-09T12:01:25Z</dcterms:created>
  <dcterms:modified xsi:type="dcterms:W3CDTF">2022-02-09T15:20:27Z</dcterms:modified>
</cp:coreProperties>
</file>