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na Laptop\Desktop\Google Drive Docs\"/>
    </mc:Choice>
  </mc:AlternateContent>
  <bookViews>
    <workbookView xWindow="0" yWindow="0" windowWidth="7470" windowHeight="4050"/>
  </bookViews>
  <sheets>
    <sheet name="Nature of the business" sheetId="7" r:id="rId1"/>
    <sheet name="Management" sheetId="8" r:id="rId2"/>
    <sheet name="Strategy" sheetId="9" r:id="rId3"/>
    <sheet name="Forcast PnL" sheetId="6" r:id="rId4"/>
    <sheet name="Service Dept." sheetId="1" r:id="rId5"/>
    <sheet name="Parts Dept." sheetId="4" r:id="rId6"/>
    <sheet name="Indirect Expenses" sheetId="5" r:id="rId7"/>
    <sheet name="KPI" sheetId="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4" l="1"/>
  <c r="D20" i="4"/>
  <c r="D38" i="4"/>
  <c r="E38" i="4"/>
  <c r="F38" i="4"/>
  <c r="G38" i="4"/>
  <c r="C38" i="4"/>
  <c r="C40" i="4"/>
  <c r="C21" i="4"/>
  <c r="C20" i="4"/>
  <c r="D20" i="5"/>
  <c r="C20" i="5"/>
  <c r="D19" i="5"/>
  <c r="C19" i="5"/>
  <c r="E28" i="6" l="1"/>
  <c r="F28" i="6"/>
  <c r="C28" i="6"/>
  <c r="D28" i="6"/>
  <c r="B28" i="6"/>
  <c r="C69" i="1" l="1"/>
  <c r="E69" i="1"/>
  <c r="F69" i="1"/>
  <c r="G69" i="1"/>
  <c r="G40" i="4"/>
  <c r="F40" i="4"/>
  <c r="E40" i="4"/>
  <c r="D40" i="4"/>
  <c r="D69" i="1" l="1"/>
  <c r="C49" i="5" l="1"/>
  <c r="C7" i="5" l="1"/>
  <c r="C8" i="5" s="1"/>
  <c r="E7" i="5"/>
  <c r="E8" i="5" s="1"/>
  <c r="F7" i="5"/>
  <c r="F8" i="5" s="1"/>
  <c r="G7" i="5"/>
  <c r="G8" i="5" s="1"/>
  <c r="D7" i="5"/>
  <c r="D8" i="5" s="1"/>
  <c r="D32" i="5"/>
  <c r="E32" i="5"/>
  <c r="F32" i="5"/>
  <c r="G32" i="5"/>
  <c r="C32" i="5"/>
  <c r="G44" i="5"/>
  <c r="F44" i="5"/>
  <c r="E44" i="5"/>
  <c r="D44" i="5"/>
  <c r="C44" i="5"/>
  <c r="C24" i="5"/>
  <c r="B21" i="6" s="1"/>
  <c r="D49" i="5"/>
  <c r="E49" i="5"/>
  <c r="F49" i="5"/>
  <c r="G49" i="5"/>
  <c r="B14" i="6" l="1"/>
  <c r="D24" i="5" l="1"/>
  <c r="C21" i="6" s="1"/>
  <c r="E24" i="5"/>
  <c r="D21" i="6" s="1"/>
  <c r="F24" i="5"/>
  <c r="E21" i="6" s="1"/>
  <c r="G24" i="5"/>
  <c r="F21" i="6" s="1"/>
  <c r="F15" i="6" l="1"/>
  <c r="F14" i="6"/>
  <c r="F8" i="6"/>
  <c r="F13" i="6"/>
  <c r="F7" i="6"/>
  <c r="F19" i="6"/>
  <c r="F20" i="6"/>
  <c r="F9" i="6"/>
  <c r="F52" i="6" l="1"/>
  <c r="F16" i="6"/>
  <c r="F10" i="6"/>
  <c r="F27" i="6"/>
  <c r="F23" i="6"/>
  <c r="F53" i="6" s="1"/>
  <c r="F22" i="6"/>
  <c r="F24" i="6" l="1"/>
  <c r="F26" i="6" s="1"/>
  <c r="F29" i="6" s="1"/>
  <c r="E52" i="6" l="1"/>
  <c r="F30" i="6"/>
  <c r="F31" i="6" s="1"/>
  <c r="E27" i="6"/>
  <c r="E23" i="6"/>
  <c r="E22" i="6"/>
  <c r="E20" i="6"/>
  <c r="E15" i="6"/>
  <c r="F51" i="6" l="1"/>
  <c r="E19" i="6"/>
  <c r="E24" i="6" s="1"/>
  <c r="E9" i="6" l="1"/>
  <c r="E7" i="6" l="1"/>
  <c r="E8" i="6"/>
  <c r="E10" i="6" l="1"/>
  <c r="E13" i="6"/>
  <c r="E14" i="6"/>
  <c r="E53" i="6" l="1"/>
  <c r="E16" i="6"/>
  <c r="E26" i="6" s="1"/>
  <c r="E29" i="6" s="1"/>
  <c r="E30" i="6" l="1"/>
  <c r="E31" i="6" s="1"/>
  <c r="D19" i="6"/>
  <c r="D20" i="6"/>
  <c r="D22" i="6"/>
  <c r="D23" i="6"/>
  <c r="D27" i="6"/>
  <c r="D9" i="6"/>
  <c r="E51" i="6" l="1"/>
  <c r="D24" i="6"/>
  <c r="D15" i="6"/>
  <c r="D52" i="6" l="1"/>
  <c r="D8" i="6"/>
  <c r="D7" i="6"/>
  <c r="D10" i="6" l="1"/>
  <c r="D13" i="6"/>
  <c r="D14" i="6"/>
  <c r="D53" i="6" l="1"/>
  <c r="D16" i="6"/>
  <c r="D26" i="6" s="1"/>
  <c r="D29" i="6" s="1"/>
  <c r="C19" i="6"/>
  <c r="C20" i="6"/>
  <c r="C22" i="6"/>
  <c r="C23" i="6"/>
  <c r="C27" i="6"/>
  <c r="C15" i="6"/>
  <c r="D30" i="6" l="1"/>
  <c r="D31" i="6" s="1"/>
  <c r="C14" i="6"/>
  <c r="C13" i="6"/>
  <c r="C7" i="6"/>
  <c r="C24" i="6"/>
  <c r="C52" i="6" l="1"/>
  <c r="D51" i="6"/>
  <c r="C16" i="6"/>
  <c r="C9" i="6" l="1"/>
  <c r="C53" i="6" s="1"/>
  <c r="C8" i="6" l="1"/>
  <c r="C10" i="6" s="1"/>
  <c r="C26" i="6" l="1"/>
  <c r="C29" i="6" s="1"/>
  <c r="C30" i="6" s="1"/>
  <c r="B23" i="6"/>
  <c r="B22" i="6"/>
  <c r="B20" i="6"/>
  <c r="B52" i="6" l="1"/>
  <c r="B27" i="6"/>
  <c r="B19" i="6"/>
  <c r="B24" i="6" s="1"/>
  <c r="B15" i="6"/>
  <c r="B9" i="6" l="1"/>
  <c r="B7" i="6" l="1"/>
  <c r="B13" i="6"/>
  <c r="B53" i="6" l="1"/>
  <c r="B16" i="6"/>
  <c r="B8" i="6"/>
  <c r="B10" i="6" s="1"/>
  <c r="B26" i="6" l="1"/>
  <c r="B29" i="6" s="1"/>
  <c r="B30" i="6" s="1"/>
  <c r="B31" i="6" l="1"/>
  <c r="B51" i="6" s="1"/>
  <c r="B55" i="6" s="1"/>
  <c r="C36" i="6" l="1"/>
  <c r="C31" i="6"/>
  <c r="C51" i="6" l="1"/>
  <c r="C55" i="6" l="1"/>
  <c r="D36" i="6" s="1"/>
  <c r="D55" i="6" s="1"/>
  <c r="E36" i="6" s="1"/>
  <c r="E55" i="6" s="1"/>
  <c r="F36" i="6" s="1"/>
  <c r="F55" i="6" s="1"/>
</calcChain>
</file>

<file path=xl/sharedStrings.xml><?xml version="1.0" encoding="utf-8"?>
<sst xmlns="http://schemas.openxmlformats.org/spreadsheetml/2006/main" count="330" uniqueCount="250">
  <si>
    <t>Hours/Week</t>
  </si>
  <si>
    <t>Week/Year</t>
  </si>
  <si>
    <t>Lost weeks</t>
  </si>
  <si>
    <t>Holidays</t>
  </si>
  <si>
    <t>Training</t>
  </si>
  <si>
    <t>Sickness</t>
  </si>
  <si>
    <t>Hours Attended</t>
  </si>
  <si>
    <t>Hours Worked</t>
  </si>
  <si>
    <t>Productivity %</t>
  </si>
  <si>
    <t>Utilisation %</t>
  </si>
  <si>
    <t>Total Labour</t>
  </si>
  <si>
    <t>Hours</t>
  </si>
  <si>
    <t>Parts Expenses</t>
  </si>
  <si>
    <t>Service Dept</t>
  </si>
  <si>
    <t>Service Department Sales</t>
  </si>
  <si>
    <t>Service Costs</t>
  </si>
  <si>
    <t>Service Departmental Expenses</t>
  </si>
  <si>
    <t>Parts Dept</t>
  </si>
  <si>
    <t>Parts Costs</t>
  </si>
  <si>
    <t>Parts Departmental Expenses</t>
  </si>
  <si>
    <t>Indirect Expenses</t>
  </si>
  <si>
    <t>Salaries</t>
  </si>
  <si>
    <t>Personnel Expenses</t>
  </si>
  <si>
    <t>Property Expenses</t>
  </si>
  <si>
    <t>Admin &amp; Finance Expenses</t>
  </si>
  <si>
    <t>General Expenses</t>
  </si>
  <si>
    <t>EBITDA</t>
  </si>
  <si>
    <t>Interest</t>
  </si>
  <si>
    <t>Depreciation</t>
  </si>
  <si>
    <t>Parts  Sales</t>
  </si>
  <si>
    <t>Tax @17%</t>
  </si>
  <si>
    <t>Profit and Loss</t>
  </si>
  <si>
    <t xml:space="preserve">Cash Flow </t>
  </si>
  <si>
    <t>Balance c/f</t>
  </si>
  <si>
    <t>Capital Account</t>
  </si>
  <si>
    <t>Workshop Equipment</t>
  </si>
  <si>
    <t>JRL Diagnostic Equipment</t>
  </si>
  <si>
    <t>Car Wash Equipment</t>
  </si>
  <si>
    <t>Parts Stock</t>
  </si>
  <si>
    <t>Building Refurbishment (Exterior)</t>
  </si>
  <si>
    <t>Building Refurbishment (Interior)</t>
  </si>
  <si>
    <t>Courtesy Cars (Second Hand)</t>
  </si>
  <si>
    <t>Add Depreciation</t>
  </si>
  <si>
    <t>Retail</t>
  </si>
  <si>
    <t>Land Rover Labour - Retail</t>
  </si>
  <si>
    <t>Total Labour - MOT</t>
  </si>
  <si>
    <t>Labour Rates (Recovery)</t>
  </si>
  <si>
    <t>JLR Labour Rate - Retail</t>
  </si>
  <si>
    <t xml:space="preserve"> </t>
  </si>
  <si>
    <t>Total Labour Rate - MOT</t>
  </si>
  <si>
    <t>JLR Labour Rate - Warranty</t>
  </si>
  <si>
    <t>Oils and Lubricants</t>
  </si>
  <si>
    <t>Sales</t>
  </si>
  <si>
    <t>GP%</t>
  </si>
  <si>
    <t>Tyres &amp; Sundry Income</t>
  </si>
  <si>
    <t>Memo</t>
  </si>
  <si>
    <t>Total Labour Sales</t>
  </si>
  <si>
    <t>GP</t>
  </si>
  <si>
    <t>Total Other Sales</t>
  </si>
  <si>
    <t>Service Sales</t>
  </si>
  <si>
    <t>Headcount</t>
  </si>
  <si>
    <t>Service Manager</t>
  </si>
  <si>
    <t>Number</t>
  </si>
  <si>
    <t>Salary/Employee</t>
  </si>
  <si>
    <t>Salaries and NI - Non Productive Staff</t>
  </si>
  <si>
    <t>Memo : Total Non Productive Salaries</t>
  </si>
  <si>
    <t>Service Technicians</t>
  </si>
  <si>
    <t>Departmental Expenses</t>
  </si>
  <si>
    <t>Lost Time</t>
  </si>
  <si>
    <t>Rectification &amp; Policy</t>
  </si>
  <si>
    <t>Consumables</t>
  </si>
  <si>
    <t>Equipment costs &amp; loose Tools</t>
  </si>
  <si>
    <t>Advertising &amp; Promotions</t>
  </si>
  <si>
    <t>Non-Recoverable Warranty Costs</t>
  </si>
  <si>
    <t>Collection Delivery and Cleaning</t>
  </si>
  <si>
    <t>Environmental Costs</t>
  </si>
  <si>
    <t>Other Costs</t>
  </si>
  <si>
    <t>Vehicle Running Costs</t>
  </si>
  <si>
    <t>Total Direct Expenses</t>
  </si>
  <si>
    <t>Total Departmental Profit</t>
  </si>
  <si>
    <t>Department Vehicle Running Costs</t>
  </si>
  <si>
    <t>Service Expenses</t>
  </si>
  <si>
    <t>Counter Parts Sales</t>
  </si>
  <si>
    <t>Land Rover Counter Retail</t>
  </si>
  <si>
    <t>Land Rover Counter Trade</t>
  </si>
  <si>
    <t>Service Parts</t>
  </si>
  <si>
    <t>Service Retail Land Rover</t>
  </si>
  <si>
    <t>Sold/Hour</t>
  </si>
  <si>
    <t>Bodyshop</t>
  </si>
  <si>
    <t>Bodyshop Parts Sales</t>
  </si>
  <si>
    <t>Accessories</t>
  </si>
  <si>
    <t>Accessories &amp; Merchandise</t>
  </si>
  <si>
    <t>Total Parts Sales</t>
  </si>
  <si>
    <t>Parts Manager</t>
  </si>
  <si>
    <t>Parts Other</t>
  </si>
  <si>
    <t>Delivery Van Costs</t>
  </si>
  <si>
    <t>Stocking Charges - Parts</t>
  </si>
  <si>
    <t>Total Departmental Expenses</t>
  </si>
  <si>
    <t>Parts Sales</t>
  </si>
  <si>
    <t>General Manager / Retailer Principal</t>
  </si>
  <si>
    <t>Accounts / Clerical</t>
  </si>
  <si>
    <t>Reception / Telephonist</t>
  </si>
  <si>
    <t>Memo: Total Salaries</t>
  </si>
  <si>
    <t>Cost</t>
  </si>
  <si>
    <t>Pension and Other Benefits</t>
  </si>
  <si>
    <t>Travel and Entertainment</t>
  </si>
  <si>
    <t>Other Personnel</t>
  </si>
  <si>
    <t>Total Personnel Expenses</t>
  </si>
  <si>
    <t>Rates / Taxes</t>
  </si>
  <si>
    <t>Heat / Light / Power</t>
  </si>
  <si>
    <t>Building Maintenance &amp; Cleaning</t>
  </si>
  <si>
    <t>Other Property</t>
  </si>
  <si>
    <t>Total Property Expenses</t>
  </si>
  <si>
    <t>Insurance</t>
  </si>
  <si>
    <t>Audit and Professional Fees</t>
  </si>
  <si>
    <t>Bad Debts</t>
  </si>
  <si>
    <t>Bank and Credit Cards Charges</t>
  </si>
  <si>
    <t>Other Admin &amp; Finance</t>
  </si>
  <si>
    <t>Total Admin. &amp; Finance Expenses</t>
  </si>
  <si>
    <t>Computer Costs</t>
  </si>
  <si>
    <t>IT and DMS Infrastructure</t>
  </si>
  <si>
    <t>Depreciation Other</t>
  </si>
  <si>
    <t>Telephone</t>
  </si>
  <si>
    <t>Postage</t>
  </si>
  <si>
    <t>Stationery</t>
  </si>
  <si>
    <t>Management Charges</t>
  </si>
  <si>
    <t>Equipment Costs</t>
  </si>
  <si>
    <t>Total General Expenses</t>
  </si>
  <si>
    <t>Interest Charges</t>
  </si>
  <si>
    <t>Overdraft / Short term Loans</t>
  </si>
  <si>
    <t>Used Vehicle Stocking Loans</t>
  </si>
  <si>
    <t>Total Interest Expenses</t>
  </si>
  <si>
    <t>Key Performance Indicators</t>
  </si>
  <si>
    <t xml:space="preserve">Hours Sold per Technician </t>
  </si>
  <si>
    <t>Labour Gross Profit %</t>
  </si>
  <si>
    <t>Overall Efficiency %</t>
  </si>
  <si>
    <t xml:space="preserve">Utilisation % </t>
  </si>
  <si>
    <t>Parts Gross Profit %</t>
  </si>
  <si>
    <t>Retail Parts Sold per Retail Hour</t>
  </si>
  <si>
    <t xml:space="preserve">Service Technicians </t>
  </si>
  <si>
    <t>Labour - Warranty</t>
  </si>
  <si>
    <t>Net Profit/(Loss) After Tax</t>
  </si>
  <si>
    <t>VAT Liability</t>
  </si>
  <si>
    <t>Office Furniture</t>
  </si>
  <si>
    <t>GLENRANDS FINANCIAL FORECAST</t>
  </si>
  <si>
    <t>Land Rover authorised repairer to rent the property at the market rate</t>
  </si>
  <si>
    <t>Dividends</t>
  </si>
  <si>
    <t>IT setup, PC's, Printers</t>
  </si>
  <si>
    <t>Rental Security Deposit</t>
  </si>
  <si>
    <t>Rent/Mortgage</t>
  </si>
  <si>
    <t>Pension Sheme Investment</t>
  </si>
  <si>
    <t xml:space="preserve">Building purchase costs </t>
  </si>
  <si>
    <t>Property Deposit @30%</t>
  </si>
  <si>
    <t>Overview of company</t>
  </si>
  <si>
    <r>
      <rPr>
        <b/>
        <sz val="11"/>
        <color theme="1"/>
        <rFont val="Calibri"/>
        <family val="2"/>
        <scheme val="minor"/>
      </rPr>
      <t>Steps to be completed:</t>
    </r>
    <r>
      <rPr>
        <sz val="11"/>
        <color theme="1"/>
        <rFont val="Calibri"/>
        <family val="2"/>
        <scheme val="minor"/>
      </rPr>
      <t xml:space="preserve">
Fully renovating the warehouse, internally and externally to match the JLR corporate identity using approved suppliers, including adhering to all the workshop specifications, tooling requirements and software integration needs. 
All of the above will take us an estimated 18 months to complete and at that time we invite JLR to come and perform an audit. Once they are satisfied we have met the standards then we will be able to become a 'Land Rover Authorised Repairer'</t>
    </r>
  </si>
  <si>
    <r>
      <rPr>
        <b/>
        <sz val="11"/>
        <color theme="1"/>
        <rFont val="Calibri"/>
        <family val="2"/>
        <scheme val="minor"/>
      </rPr>
      <t>Independent Specialist vs Authourised repairer</t>
    </r>
    <r>
      <rPr>
        <sz val="11"/>
        <color theme="1"/>
        <rFont val="Calibri"/>
        <family val="2"/>
        <scheme val="minor"/>
      </rPr>
      <t xml:space="preserve">
The advantages of going through the process of becoming a authorised is highlighted below</t>
    </r>
  </si>
  <si>
    <t>Specialist</t>
  </si>
  <si>
    <t>Authorised</t>
  </si>
  <si>
    <t>Own marketing and website</t>
  </si>
  <si>
    <t>Own website and included on the JLR website</t>
  </si>
  <si>
    <t xml:space="preserve">No warranty work </t>
  </si>
  <si>
    <t>Allocated warranty work in the area</t>
  </si>
  <si>
    <t>Parts secured from a local JLR dealer</t>
  </si>
  <si>
    <t>Parts directly from JLR distribution centre</t>
  </si>
  <si>
    <t>Manual parts ordering daily</t>
  </si>
  <si>
    <t>Integrated parts ordering on the system</t>
  </si>
  <si>
    <t>Cant use the brand logos and name</t>
  </si>
  <si>
    <t xml:space="preserve">Allowed to use the brand </t>
  </si>
  <si>
    <t>Training is expensive</t>
  </si>
  <si>
    <t>Training at reduced cost</t>
  </si>
  <si>
    <t>No technical help provided</t>
  </si>
  <si>
    <t>Factory support from JLR engineers</t>
  </si>
  <si>
    <t>Business Activities</t>
  </si>
  <si>
    <r>
      <rPr>
        <b/>
        <sz val="11"/>
        <color theme="1"/>
        <rFont val="Calibri"/>
        <family val="2"/>
        <scheme val="minor"/>
      </rPr>
      <t>Income generated from labour and parts:</t>
    </r>
    <r>
      <rPr>
        <sz val="11"/>
        <color theme="1"/>
        <rFont val="Calibri"/>
        <family val="2"/>
        <scheme val="minor"/>
      </rPr>
      <t xml:space="preserve">
The business will recognise two streams of income, namely from the sale of labour and parts. Each job will require a specified (pre-determined) number of hours labour to complete the job and various parts. Both the labour and parts are billed to the customer separately. All work to be completed will required pre-authorisations from the customer before hand.</t>
    </r>
  </si>
  <si>
    <r>
      <rPr>
        <b/>
        <sz val="11"/>
        <color theme="1"/>
        <rFont val="Calibri"/>
        <family val="2"/>
        <scheme val="minor"/>
      </rPr>
      <t>Maintenance &amp; Repair work:</t>
    </r>
    <r>
      <rPr>
        <sz val="11"/>
        <color theme="1"/>
        <rFont val="Calibri"/>
        <family val="2"/>
        <scheme val="minor"/>
      </rPr>
      <t xml:space="preserve">
The main income will be from general maintenance and repair work carried out on vehicles. This will include annual servicing, diagnostics when warning lights appear on the dashboard and the work required to fix any faults.</t>
    </r>
  </si>
  <si>
    <r>
      <rPr>
        <b/>
        <sz val="11"/>
        <color theme="1"/>
        <rFont val="Calibri"/>
        <family val="2"/>
        <scheme val="minor"/>
      </rPr>
      <t>Warranty repairs:</t>
    </r>
    <r>
      <rPr>
        <sz val="11"/>
        <color theme="1"/>
        <rFont val="Calibri"/>
        <family val="2"/>
        <scheme val="minor"/>
      </rPr>
      <t xml:space="preserve">
JLR offer customers a certain period of warranty on vehicles sold. Should a vehicle have a fault while in the warranty period then as a Authorised Repairer, we can access the fault, liaise with JLR on the problem, perform the work for the customer and claim the bill back from JLR directly. The labour is billed to JLR at a reduced rate. Performing a good service for a customer with a new car under warranty will create an opportunity to built a relationship with them and result in repeat business further down the line when the  car is out of warranty.</t>
    </r>
  </si>
  <si>
    <r>
      <rPr>
        <b/>
        <sz val="11"/>
        <color theme="1"/>
        <rFont val="Calibri"/>
        <family val="2"/>
        <scheme val="minor"/>
      </rPr>
      <t>Bodywork:</t>
    </r>
    <r>
      <rPr>
        <sz val="11"/>
        <color theme="1"/>
        <rFont val="Calibri"/>
        <family val="2"/>
        <scheme val="minor"/>
      </rPr>
      <t xml:space="preserve">
We will not perform any body repair work ourselves - but will outsource this to a local body shop. Due to the volume of work, we will be able to secure very competitive rates, this will allow us to make a small margin of profit when billing the customer on for these repairs</t>
    </r>
  </si>
  <si>
    <r>
      <rPr>
        <b/>
        <sz val="11"/>
        <color theme="1"/>
        <rFont val="Calibri"/>
        <family val="2"/>
        <scheme val="minor"/>
      </rPr>
      <t>Accident repair and Insurance claims:</t>
    </r>
    <r>
      <rPr>
        <sz val="11"/>
        <color theme="1"/>
        <rFont val="Calibri"/>
        <family val="2"/>
        <scheme val="minor"/>
      </rPr>
      <t xml:space="preserve">
Cars damaged in an accident either being repaired by the customer or the insurance company. In the case of the latter we deal directly with the insurance company, providing quotations and invoicing them directly. </t>
    </r>
  </si>
  <si>
    <r>
      <rPr>
        <b/>
        <sz val="11"/>
        <color theme="1"/>
        <rFont val="Calibri"/>
        <family val="2"/>
        <scheme val="minor"/>
      </rPr>
      <t>Trade parts:</t>
    </r>
    <r>
      <rPr>
        <sz val="11"/>
        <color theme="1"/>
        <rFont val="Calibri"/>
        <family val="2"/>
        <scheme val="minor"/>
      </rPr>
      <t xml:space="preserve">
We will also be providing the sale of genuine Land Rover parts to the public. We will incorporate this into our website platform, that will auto pick the right parts based on the vehicles registration or VIN number to allow customers to order efficiently online. If customers are uncertain of the exact part they require they can contact our specialist parts manager that can assist further. These parts can either be collected or delivered. </t>
    </r>
  </si>
  <si>
    <r>
      <rPr>
        <b/>
        <sz val="11"/>
        <color theme="1"/>
        <rFont val="Calibri"/>
        <family val="2"/>
        <scheme val="minor"/>
      </rPr>
      <t>Restoration:</t>
    </r>
    <r>
      <rPr>
        <sz val="11"/>
        <color theme="1"/>
        <rFont val="Calibri"/>
        <family val="2"/>
        <scheme val="minor"/>
      </rPr>
      <t xml:space="preserve">
With a large portfolio of restorations completed between the founder, Ross and head foreman, Jayson, they will take on commission restorations as an adhoc line of work. These are very labour intensive projects and often require the whole car to be stripped apart. The customers budget and the detail of the restoration is agreed in a contract and a deposit taken before any work is commenced. </t>
    </r>
  </si>
  <si>
    <r>
      <rPr>
        <b/>
        <sz val="11"/>
        <color theme="1"/>
        <rFont val="Calibri"/>
        <family val="2"/>
        <scheme val="minor"/>
      </rPr>
      <t>MOT:</t>
    </r>
    <r>
      <rPr>
        <sz val="11"/>
        <color theme="1"/>
        <rFont val="Calibri"/>
        <family val="2"/>
        <scheme val="minor"/>
      </rPr>
      <t xml:space="preserve">
We will be installing a MOT bay and preforming MOTs for customers. This is not a very high profit earner but the work performed in house creates efficiencies for the workshop and we can identify any problems and assist customers with fixing these before retesting in a timely manner. </t>
    </r>
  </si>
  <si>
    <r>
      <rPr>
        <b/>
        <sz val="11"/>
        <color theme="1"/>
        <rFont val="Calibri"/>
        <family val="2"/>
        <scheme val="minor"/>
      </rPr>
      <t>Merchandise:</t>
    </r>
    <r>
      <rPr>
        <sz val="11"/>
        <color theme="1"/>
        <rFont val="Calibri"/>
        <family val="2"/>
        <scheme val="minor"/>
      </rPr>
      <t xml:space="preserve">
We will have display cabinets filled with some key JLR branded goods available to purchase directly from the garage or for order. This will be a small income stream, but requires no additional work after stocking the items in the reception area.</t>
    </r>
  </si>
  <si>
    <t>Team member</t>
  </si>
  <si>
    <t>Title</t>
  </si>
  <si>
    <t>Key Functions</t>
  </si>
  <si>
    <t xml:space="preserve">Work Experience </t>
  </si>
  <si>
    <t>Qualifications</t>
  </si>
  <si>
    <t>Ross Brunyee</t>
  </si>
  <si>
    <t>Head of Business</t>
  </si>
  <si>
    <t>Business planning</t>
  </si>
  <si>
    <t>Director at RR London (2013 - present)</t>
  </si>
  <si>
    <t>IMM Diploma in Marketing (2007)</t>
  </si>
  <si>
    <t>(Dealer Principal)</t>
  </si>
  <si>
    <t>Customer relations</t>
  </si>
  <si>
    <t>Service Advisor and CRM at Lookers Land Rover Battersea  (2009-2013)</t>
  </si>
  <si>
    <t>Certificate in Sales &amp; Marketing (2002)</t>
  </si>
  <si>
    <t>Operations control</t>
  </si>
  <si>
    <t>Sales Executive Lookers Land Rover Battersea (2008-2009)</t>
  </si>
  <si>
    <t>Land Rover Level 4 CRM (2010)</t>
  </si>
  <si>
    <t>Logistics control</t>
  </si>
  <si>
    <t>Sales Executive at McCarthy Volvo (2007-2008)</t>
  </si>
  <si>
    <t>Zoe Blaauw</t>
  </si>
  <si>
    <t>Head of Support</t>
  </si>
  <si>
    <t>HR Administration</t>
  </si>
  <si>
    <t>Business Support advisor at RR London, part time role, (2018 - present)</t>
  </si>
  <si>
    <t>Obtained CA (SA) qualification (2014)</t>
  </si>
  <si>
    <t>Accounting and Finance</t>
  </si>
  <si>
    <t>Internal Audit Senior at Travelex UK (2016-2018)</t>
  </si>
  <si>
    <t>Postgraduate diploma in Accounting (2010)</t>
  </si>
  <si>
    <t>Contracts management</t>
  </si>
  <si>
    <t>Business Controller at Credit Suisse Group - London (2014-2016)</t>
  </si>
  <si>
    <t>Bachelor of Commerce (2009)</t>
  </si>
  <si>
    <t>Systems Control</t>
  </si>
  <si>
    <t>Audit Supervisor at KPMG Cape Town (2011-2014)</t>
  </si>
  <si>
    <t>Jayson Flood</t>
  </si>
  <si>
    <t>Workshop Foreman</t>
  </si>
  <si>
    <t>Manage all technicians</t>
  </si>
  <si>
    <t>Foreman RR London (2019 - present)</t>
  </si>
  <si>
    <t>Land Rover Bronze, Silver &amp; Gold Course</t>
  </si>
  <si>
    <t>Mentoring junior staff</t>
  </si>
  <si>
    <t>Foreman Cape Town Land Rover (2016-2019)</t>
  </si>
  <si>
    <t>Apprenticeship - 5 years at Ballyclare Motors</t>
  </si>
  <si>
    <t>Quality control</t>
  </si>
  <si>
    <t>McCarthy Land Rover (2015)</t>
  </si>
  <si>
    <t>N2 Motto Mechanics (1994)</t>
  </si>
  <si>
    <t>Advanced technical repairs</t>
  </si>
  <si>
    <t>Land Rover Bedfordview (2007-2015)</t>
  </si>
  <si>
    <t>Joshua Rhonda</t>
  </si>
  <si>
    <t>Workshop &amp; Parts Manager</t>
  </si>
  <si>
    <t>Job estimations</t>
  </si>
  <si>
    <t>Service Manager at RR London (2016-present)</t>
  </si>
  <si>
    <t>Parts Advisor Training (2011)</t>
  </si>
  <si>
    <t>Parts ordering</t>
  </si>
  <si>
    <t>Technician at Lookers Land Rover Battersea (2011-2016)</t>
  </si>
  <si>
    <t>Land Rover Apprenticeship Completed (2011)</t>
  </si>
  <si>
    <t>Part supply management</t>
  </si>
  <si>
    <t>Apprentice Technician at Lookers Land Rover Battersea (2008-2011)</t>
  </si>
  <si>
    <t>Trade parts retail</t>
  </si>
  <si>
    <t xml:space="preserve">Strategy, growth and development </t>
  </si>
  <si>
    <t>Glenrands has a simple growth strategy to begin with, as we know once customers receive the very best service they will be coming back. Our biggest challenge is to make customers aware that we are open and trading. 
As we have a large customer base at RR London of over 4,000 customers, we will be informing them of the new location, there are numerous customers that do live closer to Liphook than Battersea and are very excited about this. As RR London can currently not meet the demand, due to being limited by the size of the premisis, all bookings will be arranged between the two sights to ensure no customers are turned away or asked to wait up to  5 weeks which is the case with most dealers. 
Ross has customers he has served over the past 12 years and they have no intention of finding anyone else due to a location change. To assist these loyal customers there will be a collection and drop off service provided. This service would currently not be an additional cost to the company as 2 staff members will be travelling from London to Liphook daily. 
We will actively market our business to attract new customers. We will do this through social media adverts to a targeted market within our area, Google page adverts and search adverts along with adverts in local publications. We will offer free MOTs and other new business offers to get customers through the door to meet us, see where we are and begin a relationship. 
To begin building community roots we will be sponsoring a local school sports team to try and give back to the community initially and then grow this as the business grows, as we get to know the wider area will be endeavour to become more involved where we are needed. For example in Battersea, we are able to service and repair the Battersea Cats and Dogs home as a donation to them.</t>
  </si>
  <si>
    <t>A new customers first experience is vital to them coming back, we understand this and will always ensure that little bit of extra attention to detail is out in. To ensure customers received the attention they deserve we have provided for increased service staff as the business grows.</t>
  </si>
  <si>
    <t xml:space="preserve">As the technicians increase each year so does the number of labour hours we have available to sell, this will result in increased bookings and increased turnover. We will start with a humble 4 technicians and increase by hiring two more each year until we have 10 technicians. Which would be the maximum for the capacity of the workshop. </t>
  </si>
  <si>
    <t xml:space="preserve">The business loan is required is to facilitate setting up the workshop with ramps, tools and equipment. These are all capital assets. The other main need for the loan will be to renovate the building to create a workshop that is safe, productive and efficient. This requires plumbed in air, oil and water lines to each of the ramps, an efficient work flow, work areas and readily available parts inventory. </t>
  </si>
  <si>
    <t xml:space="preserve">All staff will require some level of training, which is of the utmost importance that we are able to upskill all our employees, the cost of the course and lost time are both factored into the forecasts. We have also accounted for staff being new to the company, ways of working and the product and thus accounting for reduced utilisation and productivity to begin with. E.g. a new member of staff might be unfamiliar with an engine overhaul and will be an 'apprentice' for the day whilst learning on the job. </t>
  </si>
  <si>
    <t>As staff increase their skills and knowledge so will the productivity hours and the more work we can accept in later years, increasing growth and turnover. We also believe in continual development and will be sending even the most qualified techs on training as the latest technology unfolds from JLR. This is essential to staying current for the business and staff.</t>
  </si>
  <si>
    <t>We will be focusing on retail parts trade, this is a large market and is under serviced currently. The set up requires a well functioning, integrated website where customers can find the exact parts they need for a specific make and model of vehicle. Customers orders will be linked directly to our parts supply and the parts ordered automatically.</t>
  </si>
  <si>
    <t>The loan we need will be used within approximately 18 months. The loan is needed to help the business reach this point, after which we forecast the company will begin to stand on its own legs from year 3 and be financially secure from year 5 onwards. There is no plan to raise additional capital or dept in long term.</t>
  </si>
  <si>
    <r>
      <rPr>
        <b/>
        <sz val="11"/>
        <color theme="1"/>
        <rFont val="Calibri"/>
        <family val="2"/>
        <scheme val="minor"/>
      </rPr>
      <t>What if we don’t get authourised?</t>
    </r>
    <r>
      <rPr>
        <sz val="11"/>
        <color theme="1"/>
        <rFont val="Calibri"/>
        <family val="2"/>
        <scheme val="minor"/>
      </rPr>
      <t xml:space="preserve">
There is no reason to indicate that we would not be granted this. The only significant impact this would have on our forecast is the gross profit on the sale of parts would be reduced as we would not be getting them directly from JLR but through one of their main dealers. As we have learnt running an independent specialist in Battersea for 7 years, customers have no preference over a main dealer or specialist, they become repeat customers wherever they receive the best service and quality workmanship, that is one factor that will always be constant.
</t>
    </r>
  </si>
  <si>
    <t xml:space="preserve">Glenrands LTD is going to start trading as an independent garage specialising in the servicing and repairing of 4x4 vehicles, namely Land Rover and Range Rovers. We aim to get the business 'authorised' by Jaguar Land Rover (JLR) in 2-3 years once we are able to purchase our own premises and invest in the outlay required to meet the corporate standards. The process to become authorised is a long process that we have already begun with them. </t>
  </si>
  <si>
    <r>
      <rPr>
        <b/>
        <sz val="11"/>
        <color theme="1"/>
        <rFont val="Calibri"/>
        <family val="2"/>
        <scheme val="minor"/>
      </rPr>
      <t>Steps completed successfully:</t>
    </r>
    <r>
      <rPr>
        <sz val="11"/>
        <color theme="1"/>
        <rFont val="Calibri"/>
        <family val="2"/>
        <scheme val="minor"/>
      </rPr>
      <t xml:space="preserve">
- Detailed application made
- Non-disclosures signed
- Payment of £12,000 application fee
- Detailed business plan provided and approved
- Location review and market data approved
- Approved plant and machinery already being purchased as required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</si>
</sst>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6"/>
      <color theme="1"/>
      <name val="Calibri"/>
      <family val="2"/>
      <scheme val="minor"/>
    </font>
    <font>
      <b/>
      <sz val="14"/>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DCFADA"/>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9" fontId="0" fillId="0" borderId="0" xfId="3" applyFont="1"/>
    <xf numFmtId="0" fontId="2" fillId="0" borderId="0" xfId="0" applyFont="1"/>
    <xf numFmtId="165" fontId="0" fillId="0" borderId="0" xfId="1" applyNumberFormat="1" applyFont="1"/>
    <xf numFmtId="0" fontId="2" fillId="0" borderId="0" xfId="1" applyNumberFormat="1" applyFont="1"/>
    <xf numFmtId="165" fontId="2" fillId="0" borderId="0" xfId="1" applyNumberFormat="1" applyFont="1"/>
    <xf numFmtId="0" fontId="0" fillId="0" borderId="0" xfId="0" applyBorder="1"/>
    <xf numFmtId="165" fontId="0" fillId="0" borderId="1" xfId="1" applyNumberFormat="1" applyFont="1" applyBorder="1"/>
    <xf numFmtId="165" fontId="0" fillId="0" borderId="2" xfId="1" applyNumberFormat="1" applyFont="1" applyBorder="1"/>
    <xf numFmtId="165" fontId="0" fillId="0" borderId="3" xfId="1" applyNumberFormat="1" applyFont="1" applyBorder="1"/>
    <xf numFmtId="165" fontId="0" fillId="0" borderId="4" xfId="1" applyNumberFormat="1" applyFont="1" applyBorder="1"/>
    <xf numFmtId="165" fontId="0" fillId="0" borderId="0" xfId="1" applyNumberFormat="1" applyFont="1" applyBorder="1"/>
    <xf numFmtId="165" fontId="0" fillId="0" borderId="5" xfId="1" applyNumberFormat="1" applyFont="1" applyBorder="1"/>
    <xf numFmtId="165" fontId="0" fillId="0" borderId="6" xfId="1" applyNumberFormat="1" applyFont="1" applyBorder="1"/>
    <xf numFmtId="165" fontId="0" fillId="0" borderId="7" xfId="1" applyNumberFormat="1" applyFont="1" applyBorder="1"/>
    <xf numFmtId="165" fontId="0" fillId="0" borderId="8" xfId="1" applyNumberFormat="1" applyFont="1" applyBorder="1"/>
    <xf numFmtId="165" fontId="0" fillId="0" borderId="0" xfId="1" applyNumberFormat="1" applyFont="1" applyFill="1"/>
    <xf numFmtId="38" fontId="0" fillId="0" borderId="2" xfId="0" applyNumberFormat="1" applyBorder="1"/>
    <xf numFmtId="38" fontId="0" fillId="0" borderId="3" xfId="0" applyNumberFormat="1" applyBorder="1"/>
    <xf numFmtId="38" fontId="0" fillId="0" borderId="0" xfId="0" applyNumberFormat="1" applyBorder="1"/>
    <xf numFmtId="165" fontId="0" fillId="0" borderId="2" xfId="1" applyNumberFormat="1" applyFont="1" applyFill="1" applyBorder="1"/>
    <xf numFmtId="165" fontId="0" fillId="0" borderId="0" xfId="1" applyNumberFormat="1" applyFont="1" applyFill="1" applyBorder="1"/>
    <xf numFmtId="0" fontId="2" fillId="0" borderId="0" xfId="0" applyFont="1" applyBorder="1"/>
    <xf numFmtId="0" fontId="0" fillId="0" borderId="0" xfId="0" applyFill="1" applyBorder="1"/>
    <xf numFmtId="165" fontId="0" fillId="0" borderId="1" xfId="1" applyNumberFormat="1" applyFont="1" applyFill="1" applyBorder="1"/>
    <xf numFmtId="166" fontId="0" fillId="0" borderId="0" xfId="2" applyNumberFormat="1" applyFont="1"/>
    <xf numFmtId="166" fontId="2" fillId="0" borderId="2" xfId="2" applyNumberFormat="1" applyFont="1" applyBorder="1"/>
    <xf numFmtId="166" fontId="2" fillId="0" borderId="9" xfId="2" applyNumberFormat="1" applyFont="1" applyBorder="1"/>
    <xf numFmtId="0" fontId="3" fillId="0" borderId="0" xfId="0" applyFont="1"/>
    <xf numFmtId="166" fontId="0" fillId="0" borderId="9" xfId="2" applyNumberFormat="1" applyFont="1"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165" fontId="0" fillId="2" borderId="1" xfId="1" applyNumberFormat="1" applyFont="1" applyFill="1" applyBorder="1"/>
    <xf numFmtId="165" fontId="0" fillId="2" borderId="2" xfId="1" applyNumberFormat="1" applyFont="1" applyFill="1" applyBorder="1"/>
    <xf numFmtId="165" fontId="0" fillId="2" borderId="3" xfId="1" applyNumberFormat="1" applyFont="1" applyFill="1" applyBorder="1"/>
    <xf numFmtId="165" fontId="0" fillId="2" borderId="4" xfId="1" applyNumberFormat="1" applyFont="1" applyFill="1" applyBorder="1"/>
    <xf numFmtId="165" fontId="0" fillId="2" borderId="0" xfId="1" applyNumberFormat="1" applyFont="1" applyFill="1" applyBorder="1"/>
    <xf numFmtId="165" fontId="0" fillId="2" borderId="5" xfId="1" applyNumberFormat="1" applyFont="1" applyFill="1" applyBorder="1"/>
    <xf numFmtId="165" fontId="0" fillId="2" borderId="6" xfId="1" applyNumberFormat="1" applyFont="1" applyFill="1" applyBorder="1"/>
    <xf numFmtId="165" fontId="0" fillId="2" borderId="7" xfId="1" applyNumberFormat="1" applyFont="1" applyFill="1" applyBorder="1"/>
    <xf numFmtId="165" fontId="0" fillId="2" borderId="8" xfId="1" applyNumberFormat="1" applyFont="1" applyFill="1" applyBorder="1"/>
    <xf numFmtId="9" fontId="0" fillId="2" borderId="4" xfId="3" applyFont="1" applyFill="1" applyBorder="1"/>
    <xf numFmtId="9" fontId="0" fillId="2" borderId="0" xfId="3" applyFont="1" applyFill="1" applyBorder="1"/>
    <xf numFmtId="9" fontId="0" fillId="2" borderId="5" xfId="3" applyFont="1" applyFill="1" applyBorder="1"/>
    <xf numFmtId="9" fontId="0" fillId="3" borderId="6" xfId="3" applyFont="1" applyFill="1" applyBorder="1"/>
    <xf numFmtId="9" fontId="0" fillId="3" borderId="7" xfId="3" applyFont="1" applyFill="1" applyBorder="1"/>
    <xf numFmtId="9" fontId="0" fillId="3" borderId="8" xfId="3" applyFont="1" applyFill="1" applyBorder="1"/>
    <xf numFmtId="164" fontId="0" fillId="2" borderId="1" xfId="1" applyNumberFormat="1" applyFont="1" applyFill="1" applyBorder="1"/>
    <xf numFmtId="164" fontId="0" fillId="2" borderId="2" xfId="1" applyNumberFormat="1" applyFont="1" applyFill="1" applyBorder="1"/>
    <xf numFmtId="164" fontId="0" fillId="2" borderId="3" xfId="1" applyNumberFormat="1" applyFont="1" applyFill="1" applyBorder="1"/>
    <xf numFmtId="0" fontId="4" fillId="0" borderId="0" xfId="0" applyFont="1"/>
    <xf numFmtId="9" fontId="0" fillId="3" borderId="0" xfId="3" applyFont="1" applyFill="1" applyBorder="1"/>
    <xf numFmtId="9" fontId="0" fillId="3" borderId="4" xfId="3" applyFont="1" applyFill="1" applyBorder="1"/>
    <xf numFmtId="9" fontId="0" fillId="3" borderId="5" xfId="3" applyFont="1" applyFill="1" applyBorder="1"/>
    <xf numFmtId="164" fontId="0" fillId="2" borderId="4" xfId="1" applyNumberFormat="1" applyFont="1" applyFill="1" applyBorder="1"/>
    <xf numFmtId="164" fontId="0" fillId="2" borderId="0" xfId="1" applyNumberFormat="1" applyFont="1" applyFill="1" applyBorder="1"/>
    <xf numFmtId="164" fontId="0" fillId="2" borderId="5" xfId="1" applyNumberFormat="1" applyFont="1" applyFill="1" applyBorder="1"/>
    <xf numFmtId="9" fontId="0" fillId="0" borderId="0" xfId="3" applyFont="1" applyFill="1"/>
    <xf numFmtId="0" fontId="0" fillId="0" borderId="0" xfId="0" applyFill="1"/>
    <xf numFmtId="43" fontId="0" fillId="0" borderId="0" xfId="1" applyFont="1"/>
    <xf numFmtId="0" fontId="0" fillId="0" borderId="0" xfId="0" applyFont="1"/>
    <xf numFmtId="0" fontId="5" fillId="0" borderId="0" xfId="0" applyFont="1"/>
    <xf numFmtId="166" fontId="0" fillId="0" borderId="0" xfId="0" applyNumberFormat="1"/>
    <xf numFmtId="9" fontId="0" fillId="0" borderId="0" xfId="3" applyFont="1" applyFill="1" applyBorder="1"/>
    <xf numFmtId="10" fontId="0" fillId="0" borderId="0" xfId="3" applyNumberFormat="1" applyFont="1"/>
    <xf numFmtId="165" fontId="0" fillId="0" borderId="0" xfId="0" applyNumberFormat="1"/>
    <xf numFmtId="166" fontId="0" fillId="0" borderId="2" xfId="2" applyNumberFormat="1" applyFont="1" applyBorder="1"/>
    <xf numFmtId="166" fontId="2" fillId="0" borderId="0" xfId="2" applyNumberFormat="1" applyFont="1"/>
    <xf numFmtId="167" fontId="0" fillId="3" borderId="6" xfId="3" applyNumberFormat="1" applyFont="1" applyFill="1" applyBorder="1"/>
    <xf numFmtId="167" fontId="0" fillId="3" borderId="7" xfId="3" applyNumberFormat="1" applyFont="1" applyFill="1" applyBorder="1"/>
    <xf numFmtId="9" fontId="0" fillId="4" borderId="0" xfId="3" applyFont="1" applyFill="1"/>
    <xf numFmtId="43" fontId="0" fillId="0" borderId="0" xfId="0" applyNumberFormat="1"/>
    <xf numFmtId="165" fontId="0" fillId="2" borderId="10" xfId="1" applyNumberFormat="1" applyFont="1" applyFill="1" applyBorder="1"/>
    <xf numFmtId="165" fontId="0" fillId="2" borderId="11" xfId="1" applyNumberFormat="1" applyFont="1" applyFill="1" applyBorder="1"/>
    <xf numFmtId="165" fontId="0" fillId="2" borderId="12" xfId="1" applyNumberFormat="1" applyFont="1" applyFill="1" applyBorder="1"/>
    <xf numFmtId="43" fontId="0" fillId="0" borderId="0" xfId="0" applyNumberFormat="1" applyBorder="1"/>
    <xf numFmtId="0" fontId="0" fillId="0" borderId="13" xfId="0" applyBorder="1"/>
    <xf numFmtId="0" fontId="2" fillId="0" borderId="0" xfId="0" applyFont="1" applyAlignment="1">
      <alignment horizontal="left" vertical="top" wrapText="1"/>
    </xf>
    <xf numFmtId="0" fontId="0" fillId="0" borderId="0" xfId="0" applyAlignment="1">
      <alignment horizontal="left" vertical="top" wrapText="1"/>
    </xf>
    <xf numFmtId="0" fontId="6" fillId="3" borderId="1" xfId="0" applyFont="1" applyFill="1" applyBorder="1"/>
    <xf numFmtId="0" fontId="6" fillId="3" borderId="2" xfId="0" applyFont="1" applyFill="1" applyBorder="1"/>
    <xf numFmtId="0" fontId="0" fillId="3" borderId="2" xfId="0" applyFill="1" applyBorder="1"/>
    <xf numFmtId="0" fontId="0" fillId="3" borderId="3" xfId="0" applyFill="1" applyBorder="1"/>
    <xf numFmtId="0" fontId="0" fillId="3" borderId="4" xfId="0" applyFill="1" applyBorder="1"/>
    <xf numFmtId="0" fontId="6" fillId="3" borderId="0" xfId="0" applyFont="1" applyFill="1"/>
    <xf numFmtId="0" fontId="0" fillId="3" borderId="0" xfId="0" applyFill="1"/>
    <xf numFmtId="0" fontId="0" fillId="3" borderId="5" xfId="0" applyFill="1" applyBorder="1"/>
    <xf numFmtId="0" fontId="0" fillId="3" borderId="6" xfId="0" applyFill="1" applyBorder="1"/>
    <xf numFmtId="0" fontId="6" fillId="3" borderId="7" xfId="0" applyFont="1" applyFill="1" applyBorder="1"/>
    <xf numFmtId="0" fontId="0" fillId="3" borderId="7" xfId="0" applyFill="1" applyBorder="1"/>
    <xf numFmtId="0" fontId="0" fillId="3" borderId="8" xfId="0" applyFill="1" applyBorder="1"/>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xf numFmtId="0" fontId="6" fillId="3" borderId="3" xfId="0" applyFont="1" applyFill="1" applyBorder="1"/>
    <xf numFmtId="0" fontId="6" fillId="3" borderId="4" xfId="0" applyFont="1" applyFill="1" applyBorder="1"/>
    <xf numFmtId="0" fontId="6" fillId="3" borderId="5" xfId="0" applyFont="1" applyFill="1" applyBorder="1"/>
    <xf numFmtId="0" fontId="6" fillId="3" borderId="6" xfId="0" applyFont="1" applyFill="1" applyBorder="1"/>
    <xf numFmtId="0" fontId="6" fillId="3" borderId="8" xfId="0" applyFont="1" applyFill="1" applyBorder="1"/>
    <xf numFmtId="0" fontId="3"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2</xdr:row>
      <xdr:rowOff>95250</xdr:rowOff>
    </xdr:from>
    <xdr:to>
      <xdr:col>5</xdr:col>
      <xdr:colOff>300733</xdr:colOff>
      <xdr:row>31</xdr:row>
      <xdr:rowOff>132393</xdr:rowOff>
    </xdr:to>
    <xdr:pic>
      <xdr:nvPicPr>
        <xdr:cNvPr id="2" name="Picture 1">
          <a:extLst>
            <a:ext uri="{FF2B5EF4-FFF2-40B4-BE49-F238E27FC236}">
              <a16:creationId xmlns="" xmlns:a16="http://schemas.microsoft.com/office/drawing/2014/main" id="{E67682DC-F3FE-4C8F-85AC-FD7AC9EF3E47}"/>
            </a:ext>
          </a:extLst>
        </xdr:cNvPr>
        <xdr:cNvPicPr>
          <a:picLocks noChangeAspect="1"/>
        </xdr:cNvPicPr>
      </xdr:nvPicPr>
      <xdr:blipFill>
        <a:blip xmlns:r="http://schemas.openxmlformats.org/officeDocument/2006/relationships" r:embed="rId1"/>
        <a:stretch>
          <a:fillRect/>
        </a:stretch>
      </xdr:blipFill>
      <xdr:spPr>
        <a:xfrm>
          <a:off x="600075" y="476250"/>
          <a:ext cx="9587608" cy="55616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tabSelected="1" workbookViewId="0"/>
  </sheetViews>
  <sheetFormatPr defaultRowHeight="15" x14ac:dyDescent="0.25"/>
  <cols>
    <col min="1" max="1" width="45.140625" customWidth="1"/>
    <col min="2" max="2" width="42.7109375" customWidth="1"/>
    <col min="3" max="3" width="13.140625" customWidth="1"/>
  </cols>
  <sheetData>
    <row r="1" spans="1:6" x14ac:dyDescent="0.25">
      <c r="A1" s="28" t="s">
        <v>153</v>
      </c>
    </row>
    <row r="2" spans="1:6" x14ac:dyDescent="0.25">
      <c r="A2" s="28"/>
    </row>
    <row r="3" spans="1:6" ht="62.25" customHeight="1" x14ac:dyDescent="0.25">
      <c r="A3" s="115" t="s">
        <v>248</v>
      </c>
      <c r="B3" s="115"/>
      <c r="C3" s="115"/>
      <c r="D3" s="115"/>
      <c r="E3" s="115"/>
      <c r="F3" s="115"/>
    </row>
    <row r="4" spans="1:6" ht="120.75" customHeight="1" x14ac:dyDescent="0.25">
      <c r="A4" s="115" t="s">
        <v>249</v>
      </c>
      <c r="B4" s="115"/>
      <c r="C4" s="115"/>
      <c r="D4" s="115"/>
      <c r="E4" s="115"/>
      <c r="F4" s="115"/>
    </row>
    <row r="5" spans="1:6" ht="55.5" customHeight="1" x14ac:dyDescent="0.25">
      <c r="A5" s="115" t="s">
        <v>154</v>
      </c>
      <c r="B5" s="115"/>
      <c r="C5" s="115"/>
      <c r="D5" s="115"/>
      <c r="E5" s="115"/>
      <c r="F5" s="115"/>
    </row>
    <row r="6" spans="1:6" ht="40.5" customHeight="1" x14ac:dyDescent="0.25">
      <c r="A6" s="115" t="s">
        <v>155</v>
      </c>
      <c r="B6" s="115"/>
      <c r="C6" s="115"/>
      <c r="D6" s="115"/>
      <c r="E6" s="115"/>
      <c r="F6" s="115"/>
    </row>
    <row r="8" spans="1:6" x14ac:dyDescent="0.25">
      <c r="A8" s="2" t="s">
        <v>156</v>
      </c>
      <c r="B8" s="2" t="s">
        <v>157</v>
      </c>
    </row>
    <row r="9" spans="1:6" x14ac:dyDescent="0.25">
      <c r="A9" s="83" t="s">
        <v>158</v>
      </c>
      <c r="B9" s="83" t="s">
        <v>159</v>
      </c>
    </row>
    <row r="10" spans="1:6" x14ac:dyDescent="0.25">
      <c r="A10" s="83" t="s">
        <v>160</v>
      </c>
      <c r="B10" s="83" t="s">
        <v>161</v>
      </c>
    </row>
    <row r="11" spans="1:6" x14ac:dyDescent="0.25">
      <c r="A11" s="83" t="s">
        <v>162</v>
      </c>
      <c r="B11" s="83" t="s">
        <v>163</v>
      </c>
    </row>
    <row r="12" spans="1:6" x14ac:dyDescent="0.25">
      <c r="A12" s="83" t="s">
        <v>164</v>
      </c>
      <c r="B12" s="83" t="s">
        <v>165</v>
      </c>
    </row>
    <row r="13" spans="1:6" x14ac:dyDescent="0.25">
      <c r="A13" s="83" t="s">
        <v>166</v>
      </c>
      <c r="B13" s="83" t="s">
        <v>167</v>
      </c>
    </row>
    <row r="14" spans="1:6" x14ac:dyDescent="0.25">
      <c r="A14" s="83" t="s">
        <v>168</v>
      </c>
      <c r="B14" s="83" t="s">
        <v>169</v>
      </c>
    </row>
    <row r="15" spans="1:6" x14ac:dyDescent="0.25">
      <c r="A15" s="83" t="s">
        <v>170</v>
      </c>
      <c r="B15" s="83" t="s">
        <v>171</v>
      </c>
    </row>
    <row r="18" spans="1:6" ht="88.5" customHeight="1" x14ac:dyDescent="0.25">
      <c r="A18" s="115" t="s">
        <v>247</v>
      </c>
      <c r="B18" s="115"/>
      <c r="C18" s="115"/>
      <c r="D18" s="115"/>
      <c r="E18" s="115"/>
      <c r="F18" s="115"/>
    </row>
    <row r="19" spans="1:6" ht="16.5" customHeight="1" x14ac:dyDescent="0.25"/>
    <row r="20" spans="1:6" x14ac:dyDescent="0.25">
      <c r="A20" s="28" t="s">
        <v>172</v>
      </c>
    </row>
    <row r="22" spans="1:6" ht="76.5" customHeight="1" x14ac:dyDescent="0.25">
      <c r="A22" s="115" t="s">
        <v>173</v>
      </c>
      <c r="B22" s="115"/>
      <c r="C22" s="115"/>
      <c r="D22" s="115"/>
      <c r="E22" s="115"/>
      <c r="F22" s="115"/>
    </row>
    <row r="23" spans="1:6" ht="66" customHeight="1" x14ac:dyDescent="0.25">
      <c r="A23" s="115" t="s">
        <v>174</v>
      </c>
      <c r="B23" s="115"/>
      <c r="C23" s="115"/>
      <c r="D23" s="115"/>
      <c r="E23" s="115"/>
      <c r="F23" s="115"/>
    </row>
    <row r="24" spans="1:6" ht="87.75" customHeight="1" x14ac:dyDescent="0.25">
      <c r="A24" s="115" t="s">
        <v>175</v>
      </c>
      <c r="B24" s="115"/>
      <c r="C24" s="115"/>
      <c r="D24" s="115"/>
      <c r="E24" s="115"/>
      <c r="F24" s="115"/>
    </row>
    <row r="25" spans="1:6" ht="62.25" customHeight="1" x14ac:dyDescent="0.25">
      <c r="A25" s="115" t="s">
        <v>176</v>
      </c>
      <c r="B25" s="115"/>
      <c r="C25" s="115"/>
      <c r="D25" s="115"/>
      <c r="E25" s="115"/>
      <c r="F25" s="115"/>
    </row>
    <row r="26" spans="1:6" ht="59.25" customHeight="1" x14ac:dyDescent="0.25">
      <c r="A26" s="115" t="s">
        <v>177</v>
      </c>
      <c r="B26" s="115"/>
      <c r="C26" s="115"/>
      <c r="D26" s="115"/>
      <c r="E26" s="115"/>
      <c r="F26" s="115"/>
    </row>
    <row r="27" spans="1:6" ht="74.25" customHeight="1" x14ac:dyDescent="0.25">
      <c r="A27" s="115" t="s">
        <v>178</v>
      </c>
      <c r="B27" s="115"/>
      <c r="C27" s="115"/>
      <c r="D27" s="115"/>
      <c r="E27" s="115"/>
      <c r="F27" s="115"/>
    </row>
    <row r="28" spans="1:6" ht="74.25" customHeight="1" x14ac:dyDescent="0.25">
      <c r="A28" s="115" t="s">
        <v>179</v>
      </c>
      <c r="B28" s="115"/>
      <c r="C28" s="115"/>
      <c r="D28" s="115"/>
      <c r="E28" s="115"/>
      <c r="F28" s="115"/>
    </row>
    <row r="29" spans="1:6" ht="66.75" customHeight="1" x14ac:dyDescent="0.25">
      <c r="A29" s="115" t="s">
        <v>180</v>
      </c>
      <c r="B29" s="115"/>
      <c r="C29" s="115"/>
      <c r="D29" s="115"/>
      <c r="E29" s="115"/>
      <c r="F29" s="115"/>
    </row>
    <row r="30" spans="1:6" ht="47.25" customHeight="1" x14ac:dyDescent="0.25">
      <c r="A30" s="115" t="s">
        <v>181</v>
      </c>
      <c r="B30" s="115"/>
      <c r="C30" s="115"/>
      <c r="D30" s="115"/>
      <c r="E30" s="115"/>
      <c r="F30" s="115"/>
    </row>
    <row r="31" spans="1:6" x14ac:dyDescent="0.25">
      <c r="A31" s="115"/>
      <c r="B31" s="115"/>
      <c r="C31" s="115"/>
      <c r="D31" s="115"/>
      <c r="E31" s="115"/>
      <c r="F31" s="115"/>
    </row>
    <row r="32" spans="1:6" x14ac:dyDescent="0.25">
      <c r="A32" s="115"/>
      <c r="B32" s="115"/>
      <c r="C32" s="115"/>
      <c r="D32" s="115"/>
      <c r="E32" s="115"/>
      <c r="F32" s="115"/>
    </row>
    <row r="33" spans="1:6" x14ac:dyDescent="0.25">
      <c r="A33" s="115"/>
      <c r="B33" s="115"/>
      <c r="C33" s="115"/>
      <c r="D33" s="115"/>
      <c r="E33" s="115"/>
      <c r="F33" s="115"/>
    </row>
    <row r="34" spans="1:6" x14ac:dyDescent="0.25">
      <c r="A34" s="115"/>
      <c r="B34" s="115"/>
      <c r="C34" s="115"/>
      <c r="D34" s="115"/>
      <c r="E34" s="115"/>
      <c r="F34" s="115"/>
    </row>
    <row r="35" spans="1:6" x14ac:dyDescent="0.25">
      <c r="A35" s="115"/>
      <c r="B35" s="115"/>
      <c r="C35" s="115"/>
      <c r="D35" s="115"/>
      <c r="E35" s="115"/>
      <c r="F35" s="115"/>
    </row>
    <row r="36" spans="1:6" x14ac:dyDescent="0.25">
      <c r="A36" s="115"/>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row r="42" spans="1:6" x14ac:dyDescent="0.25">
      <c r="A42" s="115"/>
      <c r="B42" s="115"/>
      <c r="C42" s="115"/>
      <c r="D42" s="115"/>
      <c r="E42" s="115"/>
      <c r="F42" s="115"/>
    </row>
    <row r="43" spans="1:6" x14ac:dyDescent="0.25">
      <c r="A43" s="115"/>
      <c r="B43" s="115"/>
      <c r="C43" s="115"/>
      <c r="D43" s="115"/>
      <c r="E43" s="115"/>
      <c r="F43" s="115"/>
    </row>
  </sheetData>
  <mergeCells count="27">
    <mergeCell ref="A41:F41"/>
    <mergeCell ref="A42:F42"/>
    <mergeCell ref="A43:F43"/>
    <mergeCell ref="A35:F35"/>
    <mergeCell ref="A36:F36"/>
    <mergeCell ref="A37:F37"/>
    <mergeCell ref="A38:F38"/>
    <mergeCell ref="A39:F39"/>
    <mergeCell ref="A40:F40"/>
    <mergeCell ref="A34:F34"/>
    <mergeCell ref="A23:F23"/>
    <mergeCell ref="A24:F24"/>
    <mergeCell ref="A25:F25"/>
    <mergeCell ref="A26:F26"/>
    <mergeCell ref="A27:F27"/>
    <mergeCell ref="A28:F28"/>
    <mergeCell ref="A29:F29"/>
    <mergeCell ref="A30:F30"/>
    <mergeCell ref="A31:F31"/>
    <mergeCell ref="A32:F32"/>
    <mergeCell ref="A33:F33"/>
    <mergeCell ref="A22:F22"/>
    <mergeCell ref="A3:F3"/>
    <mergeCell ref="A4:F4"/>
    <mergeCell ref="A5:F5"/>
    <mergeCell ref="A6:F6"/>
    <mergeCell ref="A18:F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zoomScale="110" zoomScaleNormal="110" workbookViewId="0">
      <selection activeCell="G4" sqref="G4"/>
    </sheetView>
  </sheetViews>
  <sheetFormatPr defaultRowHeight="15" x14ac:dyDescent="0.25"/>
  <cols>
    <col min="1" max="1" width="20.7109375" customWidth="1"/>
    <col min="2" max="2" width="25.140625" customWidth="1"/>
    <col min="3" max="3" width="22.85546875" bestFit="1" customWidth="1"/>
    <col min="4" max="4" width="58" bestFit="1" customWidth="1"/>
    <col min="5" max="5" width="21.5703125" customWidth="1"/>
  </cols>
  <sheetData>
    <row r="1" spans="1:1" s="2" customFormat="1" x14ac:dyDescent="0.25"/>
    <row r="8" spans="1:1" x14ac:dyDescent="0.25">
      <c r="A8" s="28"/>
    </row>
    <row r="10" spans="1:1" x14ac:dyDescent="0.25">
      <c r="A10" s="2"/>
    </row>
    <row r="12" spans="1:1" x14ac:dyDescent="0.25">
      <c r="A12" s="2"/>
    </row>
    <row r="16" spans="1:1" x14ac:dyDescent="0.25">
      <c r="A16" s="2"/>
    </row>
    <row r="36" spans="1:9" s="85" customFormat="1" x14ac:dyDescent="0.25">
      <c r="A36" s="84" t="s">
        <v>182</v>
      </c>
      <c r="B36" s="84" t="s">
        <v>183</v>
      </c>
      <c r="C36" s="84" t="s">
        <v>184</v>
      </c>
      <c r="D36" s="84" t="s">
        <v>185</v>
      </c>
      <c r="E36" s="84" t="s">
        <v>186</v>
      </c>
      <c r="F36" s="84"/>
      <c r="G36" s="84"/>
    </row>
    <row r="37" spans="1:9" x14ac:dyDescent="0.25">
      <c r="A37" s="86" t="s">
        <v>187</v>
      </c>
      <c r="B37" s="87" t="s">
        <v>188</v>
      </c>
      <c r="C37" s="87" t="s">
        <v>189</v>
      </c>
      <c r="D37" s="87" t="s">
        <v>190</v>
      </c>
      <c r="E37" s="87" t="s">
        <v>191</v>
      </c>
      <c r="F37" s="88"/>
      <c r="G37" s="89"/>
    </row>
    <row r="38" spans="1:9" x14ac:dyDescent="0.25">
      <c r="A38" s="90"/>
      <c r="B38" s="91" t="s">
        <v>192</v>
      </c>
      <c r="C38" s="91" t="s">
        <v>193</v>
      </c>
      <c r="D38" s="91" t="s">
        <v>194</v>
      </c>
      <c r="E38" s="91" t="s">
        <v>195</v>
      </c>
      <c r="F38" s="92"/>
      <c r="G38" s="93"/>
      <c r="I38" s="2"/>
    </row>
    <row r="39" spans="1:9" x14ac:dyDescent="0.25">
      <c r="A39" s="90"/>
      <c r="B39" s="91"/>
      <c r="C39" s="91" t="s">
        <v>196</v>
      </c>
      <c r="D39" s="91" t="s">
        <v>197</v>
      </c>
      <c r="E39" s="91" t="s">
        <v>198</v>
      </c>
      <c r="F39" s="92"/>
      <c r="G39" s="93"/>
    </row>
    <row r="40" spans="1:9" x14ac:dyDescent="0.25">
      <c r="A40" s="90"/>
      <c r="B40" s="91"/>
      <c r="C40" s="91" t="s">
        <v>199</v>
      </c>
      <c r="D40" s="91" t="s">
        <v>200</v>
      </c>
      <c r="E40" s="91"/>
      <c r="F40" s="92"/>
      <c r="G40" s="93"/>
    </row>
    <row r="41" spans="1:9" x14ac:dyDescent="0.25">
      <c r="A41" s="94"/>
      <c r="B41" s="95"/>
      <c r="C41" s="95"/>
      <c r="D41" s="95"/>
      <c r="E41" s="95"/>
      <c r="F41" s="96"/>
      <c r="G41" s="97"/>
    </row>
    <row r="42" spans="1:9" x14ac:dyDescent="0.25">
      <c r="A42" s="98" t="s">
        <v>201</v>
      </c>
      <c r="B42" s="99" t="s">
        <v>202</v>
      </c>
      <c r="C42" s="99" t="s">
        <v>203</v>
      </c>
      <c r="D42" s="99" t="s">
        <v>204</v>
      </c>
      <c r="E42" s="99" t="s">
        <v>205</v>
      </c>
      <c r="F42" s="99"/>
      <c r="G42" s="100"/>
      <c r="H42" s="101"/>
      <c r="I42" s="101"/>
    </row>
    <row r="43" spans="1:9" x14ac:dyDescent="0.25">
      <c r="A43" s="102"/>
      <c r="B43" s="103"/>
      <c r="C43" s="103" t="s">
        <v>206</v>
      </c>
      <c r="D43" s="103" t="s">
        <v>207</v>
      </c>
      <c r="E43" s="103" t="s">
        <v>208</v>
      </c>
      <c r="F43" s="103"/>
      <c r="G43" s="104"/>
      <c r="H43" s="101"/>
      <c r="I43" s="101"/>
    </row>
    <row r="44" spans="1:9" x14ac:dyDescent="0.25">
      <c r="A44" s="102"/>
      <c r="B44" s="103"/>
      <c r="C44" s="103" t="s">
        <v>209</v>
      </c>
      <c r="D44" s="103" t="s">
        <v>210</v>
      </c>
      <c r="E44" s="103" t="s">
        <v>211</v>
      </c>
      <c r="F44" s="103"/>
      <c r="G44" s="104"/>
      <c r="H44" s="101"/>
      <c r="I44" s="101"/>
    </row>
    <row r="45" spans="1:9" x14ac:dyDescent="0.25">
      <c r="A45" s="102"/>
      <c r="B45" s="103"/>
      <c r="C45" s="103" t="s">
        <v>212</v>
      </c>
      <c r="D45" s="103" t="s">
        <v>213</v>
      </c>
      <c r="E45" s="103"/>
      <c r="F45" s="103"/>
      <c r="G45" s="104"/>
      <c r="H45" s="101"/>
      <c r="I45" s="101"/>
    </row>
    <row r="46" spans="1:9" x14ac:dyDescent="0.25">
      <c r="A46" s="105"/>
      <c r="B46" s="106"/>
      <c r="C46" s="106"/>
      <c r="D46" s="106"/>
      <c r="E46" s="106"/>
      <c r="F46" s="106"/>
      <c r="G46" s="107"/>
      <c r="H46" s="101"/>
      <c r="I46" s="101"/>
    </row>
    <row r="47" spans="1:9" x14ac:dyDescent="0.25">
      <c r="A47" s="86" t="s">
        <v>214</v>
      </c>
      <c r="B47" s="87" t="s">
        <v>215</v>
      </c>
      <c r="C47" s="87" t="s">
        <v>216</v>
      </c>
      <c r="D47" s="87" t="s">
        <v>217</v>
      </c>
      <c r="E47" s="87" t="s">
        <v>218</v>
      </c>
      <c r="F47" s="87"/>
      <c r="G47" s="108"/>
      <c r="H47" s="101"/>
      <c r="I47" s="101"/>
    </row>
    <row r="48" spans="1:9" x14ac:dyDescent="0.25">
      <c r="A48" s="109"/>
      <c r="B48" s="91"/>
      <c r="C48" s="91" t="s">
        <v>219</v>
      </c>
      <c r="D48" s="91" t="s">
        <v>220</v>
      </c>
      <c r="E48" s="91" t="s">
        <v>221</v>
      </c>
      <c r="F48" s="91"/>
      <c r="G48" s="110"/>
      <c r="H48" s="101"/>
      <c r="I48" s="101"/>
    </row>
    <row r="49" spans="1:9" x14ac:dyDescent="0.25">
      <c r="A49" s="109"/>
      <c r="B49" s="91"/>
      <c r="C49" s="91" t="s">
        <v>222</v>
      </c>
      <c r="D49" s="91" t="s">
        <v>223</v>
      </c>
      <c r="E49" s="91" t="s">
        <v>224</v>
      </c>
      <c r="F49" s="91"/>
      <c r="G49" s="110"/>
      <c r="H49" s="101"/>
      <c r="I49" s="101"/>
    </row>
    <row r="50" spans="1:9" x14ac:dyDescent="0.25">
      <c r="A50" s="109"/>
      <c r="B50" s="91"/>
      <c r="C50" s="91" t="s">
        <v>225</v>
      </c>
      <c r="D50" s="91" t="s">
        <v>226</v>
      </c>
      <c r="E50" s="91"/>
      <c r="F50" s="91"/>
      <c r="G50" s="110"/>
      <c r="H50" s="101"/>
      <c r="I50" s="101"/>
    </row>
    <row r="51" spans="1:9" x14ac:dyDescent="0.25">
      <c r="A51" s="111"/>
      <c r="B51" s="95"/>
      <c r="C51" s="95"/>
      <c r="D51" s="95"/>
      <c r="E51" s="95"/>
      <c r="F51" s="95"/>
      <c r="G51" s="112"/>
      <c r="H51" s="101"/>
      <c r="I51" s="101"/>
    </row>
    <row r="52" spans="1:9" x14ac:dyDescent="0.25">
      <c r="A52" s="98" t="s">
        <v>227</v>
      </c>
      <c r="B52" s="99" t="s">
        <v>228</v>
      </c>
      <c r="C52" s="99" t="s">
        <v>229</v>
      </c>
      <c r="D52" s="99" t="s">
        <v>230</v>
      </c>
      <c r="E52" s="99" t="s">
        <v>231</v>
      </c>
      <c r="F52" s="99"/>
      <c r="G52" s="100"/>
      <c r="H52" s="101"/>
      <c r="I52" s="101"/>
    </row>
    <row r="53" spans="1:9" x14ac:dyDescent="0.25">
      <c r="A53" s="102"/>
      <c r="B53" s="103"/>
      <c r="C53" s="103" t="s">
        <v>232</v>
      </c>
      <c r="D53" s="103" t="s">
        <v>233</v>
      </c>
      <c r="E53" s="103" t="s">
        <v>234</v>
      </c>
      <c r="F53" s="103"/>
      <c r="G53" s="104"/>
      <c r="H53" s="101"/>
      <c r="I53" s="101"/>
    </row>
    <row r="54" spans="1:9" x14ac:dyDescent="0.25">
      <c r="A54" s="102"/>
      <c r="B54" s="103"/>
      <c r="C54" s="103" t="s">
        <v>235</v>
      </c>
      <c r="D54" s="103" t="s">
        <v>236</v>
      </c>
      <c r="E54" s="103"/>
      <c r="F54" s="103"/>
      <c r="G54" s="104"/>
      <c r="H54" s="101"/>
      <c r="I54" s="101"/>
    </row>
    <row r="55" spans="1:9" x14ac:dyDescent="0.25">
      <c r="A55" s="102"/>
      <c r="B55" s="103"/>
      <c r="C55" s="103" t="s">
        <v>237</v>
      </c>
      <c r="D55" s="103"/>
      <c r="E55" s="103"/>
      <c r="F55" s="103"/>
      <c r="G55" s="104"/>
      <c r="H55" s="101"/>
      <c r="I55" s="101"/>
    </row>
    <row r="56" spans="1:9" x14ac:dyDescent="0.25">
      <c r="A56" s="105"/>
      <c r="B56" s="106"/>
      <c r="C56" s="37"/>
      <c r="D56" s="106"/>
      <c r="E56" s="106"/>
      <c r="F56" s="106"/>
      <c r="G56" s="107"/>
      <c r="H56" s="101"/>
      <c r="I56" s="101"/>
    </row>
    <row r="57" spans="1:9" x14ac:dyDescent="0.25">
      <c r="A57" s="101"/>
      <c r="B57" s="101"/>
      <c r="C57" s="101"/>
      <c r="D57" s="101"/>
      <c r="E57" s="101"/>
      <c r="F57" s="101"/>
      <c r="G57" s="101"/>
      <c r="H57" s="101"/>
      <c r="I57" s="101"/>
    </row>
    <row r="58" spans="1:9" x14ac:dyDescent="0.25">
      <c r="A58" s="101"/>
      <c r="B58" s="101"/>
      <c r="C58" s="101"/>
      <c r="D58" s="101"/>
      <c r="E58" s="101"/>
      <c r="F58" s="101"/>
      <c r="G58" s="101"/>
      <c r="H58" s="101"/>
      <c r="I58" s="101"/>
    </row>
    <row r="59" spans="1:9" x14ac:dyDescent="0.25">
      <c r="A59" s="101"/>
      <c r="B59" s="101"/>
      <c r="C59" s="101"/>
      <c r="D59" s="101"/>
      <c r="E59" s="101"/>
      <c r="F59" s="101"/>
      <c r="G59" s="101"/>
      <c r="H59" s="101"/>
      <c r="I59" s="101"/>
    </row>
    <row r="60" spans="1:9" x14ac:dyDescent="0.25">
      <c r="A60" s="101"/>
      <c r="B60" s="101"/>
      <c r="C60" s="101"/>
      <c r="D60" s="101"/>
      <c r="E60" s="101"/>
      <c r="F60" s="101"/>
      <c r="G60" s="101"/>
      <c r="H60" s="101"/>
      <c r="I60" s="101"/>
    </row>
    <row r="61" spans="1:9" x14ac:dyDescent="0.25">
      <c r="A61" s="101"/>
      <c r="B61" s="101"/>
      <c r="C61" s="101"/>
      <c r="D61" s="101"/>
      <c r="E61" s="101"/>
      <c r="F61" s="101"/>
      <c r="G61" s="101"/>
      <c r="H61" s="101"/>
      <c r="I61" s="101"/>
    </row>
    <row r="62" spans="1:9" x14ac:dyDescent="0.25">
      <c r="A62" s="101"/>
      <c r="B62" s="101"/>
      <c r="C62" s="101"/>
      <c r="D62" s="101"/>
      <c r="E62" s="101"/>
      <c r="F62" s="101"/>
      <c r="G62" s="101"/>
      <c r="H62" s="101"/>
      <c r="I62" s="101"/>
    </row>
    <row r="63" spans="1:9" x14ac:dyDescent="0.25">
      <c r="A63" s="101"/>
      <c r="B63" s="101"/>
      <c r="C63" s="101"/>
      <c r="D63" s="101"/>
      <c r="E63" s="101"/>
      <c r="F63" s="101"/>
      <c r="G63" s="101"/>
      <c r="H63" s="101"/>
      <c r="I63" s="101"/>
    </row>
    <row r="64" spans="1:9" x14ac:dyDescent="0.25">
      <c r="A64" s="101"/>
      <c r="B64" s="101"/>
      <c r="C64" s="101"/>
      <c r="D64" s="101"/>
      <c r="E64" s="101"/>
      <c r="F64" s="101"/>
      <c r="G64" s="101"/>
      <c r="H64" s="101"/>
      <c r="I64" s="101"/>
    </row>
    <row r="65" spans="1:9" x14ac:dyDescent="0.25">
      <c r="A65" s="101"/>
      <c r="B65" s="101"/>
      <c r="C65" s="101"/>
      <c r="D65" s="101"/>
      <c r="E65" s="101"/>
      <c r="F65" s="101"/>
      <c r="G65" s="101"/>
      <c r="H65" s="101"/>
      <c r="I65" s="101"/>
    </row>
    <row r="66" spans="1:9" x14ac:dyDescent="0.25">
      <c r="A66" s="101"/>
      <c r="B66" s="101"/>
      <c r="C66" s="101"/>
      <c r="D66" s="101"/>
      <c r="E66" s="101"/>
      <c r="F66" s="101"/>
      <c r="G66" s="101"/>
      <c r="H66" s="101"/>
      <c r="I66" s="101"/>
    </row>
    <row r="67" spans="1:9" x14ac:dyDescent="0.25">
      <c r="A67" s="101"/>
      <c r="B67" s="101"/>
      <c r="C67" s="101"/>
      <c r="D67" s="101"/>
      <c r="E67" s="101"/>
      <c r="F67" s="101"/>
      <c r="G67" s="101"/>
      <c r="H67" s="101"/>
      <c r="I67" s="101"/>
    </row>
    <row r="68" spans="1:9" x14ac:dyDescent="0.25">
      <c r="A68" s="101"/>
      <c r="B68" s="101"/>
      <c r="C68" s="101"/>
      <c r="D68" s="101"/>
      <c r="E68" s="101"/>
      <c r="F68" s="101"/>
      <c r="G68" s="101"/>
      <c r="H68" s="101"/>
      <c r="I68" s="10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2"/>
  <sheetViews>
    <sheetView showGridLines="0" workbookViewId="0"/>
  </sheetViews>
  <sheetFormatPr defaultRowHeight="15" x14ac:dyDescent="0.25"/>
  <cols>
    <col min="1" max="1" width="136.140625" style="114" customWidth="1"/>
  </cols>
  <sheetData>
    <row r="2" spans="1:1" x14ac:dyDescent="0.25">
      <c r="A2" s="113" t="s">
        <v>238</v>
      </c>
    </row>
    <row r="3" spans="1:1" x14ac:dyDescent="0.25">
      <c r="A3" s="113"/>
    </row>
    <row r="4" spans="1:1" ht="182.25" customHeight="1" x14ac:dyDescent="0.25">
      <c r="A4" s="114" t="s">
        <v>239</v>
      </c>
    </row>
    <row r="5" spans="1:1" ht="42.75" customHeight="1" x14ac:dyDescent="0.25">
      <c r="A5" s="114" t="s">
        <v>240</v>
      </c>
    </row>
    <row r="6" spans="1:1" ht="56.25" customHeight="1" x14ac:dyDescent="0.25">
      <c r="A6" s="114" t="s">
        <v>241</v>
      </c>
    </row>
    <row r="7" spans="1:1" ht="57" customHeight="1" x14ac:dyDescent="0.25">
      <c r="A7" s="114" t="s">
        <v>242</v>
      </c>
    </row>
    <row r="8" spans="1:1" ht="73.5" customHeight="1" x14ac:dyDescent="0.25">
      <c r="A8" s="114" t="s">
        <v>243</v>
      </c>
    </row>
    <row r="9" spans="1:1" ht="63" customHeight="1" x14ac:dyDescent="0.25">
      <c r="A9" s="114" t="s">
        <v>244</v>
      </c>
    </row>
    <row r="10" spans="1:1" ht="63" customHeight="1" x14ac:dyDescent="0.25">
      <c r="A10" s="114" t="s">
        <v>245</v>
      </c>
    </row>
    <row r="11" spans="1:1" ht="51.75" customHeight="1" x14ac:dyDescent="0.25">
      <c r="A11" s="114" t="s">
        <v>246</v>
      </c>
    </row>
    <row r="12" spans="1:1" ht="4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56"/>
  <sheetViews>
    <sheetView showGridLines="0" workbookViewId="0"/>
  </sheetViews>
  <sheetFormatPr defaultRowHeight="15" x14ac:dyDescent="0.25"/>
  <cols>
    <col min="1" max="1" width="31.7109375" customWidth="1"/>
    <col min="2" max="2" width="13.7109375" bestFit="1" customWidth="1"/>
    <col min="3" max="6" width="15.28515625" bestFit="1" customWidth="1"/>
  </cols>
  <sheetData>
    <row r="1" spans="1:7" ht="18.75" x14ac:dyDescent="0.3">
      <c r="A1" s="68" t="s">
        <v>144</v>
      </c>
    </row>
    <row r="2" spans="1:7" x14ac:dyDescent="0.25">
      <c r="A2" s="2" t="s">
        <v>145</v>
      </c>
    </row>
    <row r="4" spans="1:7" x14ac:dyDescent="0.25">
      <c r="A4" s="28" t="s">
        <v>31</v>
      </c>
      <c r="B4" s="2">
        <v>2020</v>
      </c>
      <c r="C4" s="2">
        <v>2021</v>
      </c>
      <c r="D4" s="2">
        <v>2022</v>
      </c>
      <c r="E4" s="2">
        <v>2023</v>
      </c>
      <c r="F4" s="2">
        <v>2024</v>
      </c>
    </row>
    <row r="6" spans="1:7" x14ac:dyDescent="0.25">
      <c r="A6" s="2" t="s">
        <v>13</v>
      </c>
      <c r="B6" s="69"/>
    </row>
    <row r="7" spans="1:7" x14ac:dyDescent="0.25">
      <c r="A7" t="s">
        <v>14</v>
      </c>
      <c r="B7" s="25">
        <f>'Service Dept.'!C35+'Service Dept.'!C38</f>
        <v>524625</v>
      </c>
      <c r="C7" s="25">
        <f>'Service Dept.'!D35+'Service Dept.'!D38</f>
        <v>742725</v>
      </c>
      <c r="D7" s="25">
        <f>'Service Dept.'!E35+'Service Dept.'!E38</f>
        <v>1066266</v>
      </c>
      <c r="E7" s="25">
        <f>'Service Dept.'!F35+'Service Dept.'!F38</f>
        <v>1402125</v>
      </c>
      <c r="F7" s="25">
        <f>'Service Dept.'!G35+'Service Dept.'!G38</f>
        <v>1435335.75</v>
      </c>
      <c r="G7" s="3"/>
    </row>
    <row r="8" spans="1:7" x14ac:dyDescent="0.25">
      <c r="A8" t="s">
        <v>15</v>
      </c>
      <c r="B8" s="25">
        <f>-('Service Dept.'!C35-'Service Dept.'!C36+'Service Dept.'!C38-'Service Dept.'!C39)</f>
        <v>-159692.25</v>
      </c>
      <c r="C8" s="25">
        <f>-('Service Dept.'!D35-'Service Dept.'!D36+'Service Dept.'!D38-'Service Dept.'!D39)</f>
        <v>-196153.5</v>
      </c>
      <c r="D8" s="25">
        <f>-('Service Dept.'!E35-'Service Dept.'!E36+'Service Dept.'!E38-'Service Dept.'!E39)</f>
        <v>-256010.25</v>
      </c>
      <c r="E8" s="25">
        <f>-('Service Dept.'!F35-'Service Dept.'!F36+'Service Dept.'!F38-'Service Dept.'!F39)</f>
        <v>-311218.5</v>
      </c>
      <c r="F8" s="25">
        <f>-('Service Dept.'!G35-'Service Dept.'!G36+'Service Dept.'!G38-'Service Dept.'!G39)</f>
        <v>-317913.75</v>
      </c>
      <c r="G8" s="3"/>
    </row>
    <row r="9" spans="1:7" x14ac:dyDescent="0.25">
      <c r="A9" t="s">
        <v>16</v>
      </c>
      <c r="B9" s="25">
        <f>-'Service Dept.'!C67</f>
        <v>-163527</v>
      </c>
      <c r="C9" s="25">
        <f>-'Service Dept.'!D67</f>
        <v>-204112</v>
      </c>
      <c r="D9" s="25">
        <f>-'Service Dept.'!E67</f>
        <v>-248004</v>
      </c>
      <c r="E9" s="25">
        <f>-'Service Dept.'!F67</f>
        <v>-310442</v>
      </c>
      <c r="F9" s="25">
        <f>-'Service Dept.'!G67</f>
        <v>-318514</v>
      </c>
      <c r="G9" s="3"/>
    </row>
    <row r="10" spans="1:7" x14ac:dyDescent="0.25">
      <c r="B10" s="26">
        <f>B7+B8+B9</f>
        <v>201405.75</v>
      </c>
      <c r="C10" s="26">
        <f t="shared" ref="C10:F10" si="0">C7+C8+C9</f>
        <v>342459.5</v>
      </c>
      <c r="D10" s="26">
        <f t="shared" si="0"/>
        <v>562251.75</v>
      </c>
      <c r="E10" s="26">
        <f t="shared" si="0"/>
        <v>780464.5</v>
      </c>
      <c r="F10" s="26">
        <f t="shared" si="0"/>
        <v>798908</v>
      </c>
      <c r="G10" s="3"/>
    </row>
    <row r="11" spans="1:7" x14ac:dyDescent="0.25">
      <c r="B11" s="25"/>
      <c r="C11" s="25"/>
      <c r="D11" s="25"/>
      <c r="E11" s="25"/>
      <c r="F11" s="25"/>
      <c r="G11" s="3"/>
    </row>
    <row r="12" spans="1:7" x14ac:dyDescent="0.25">
      <c r="A12" s="2" t="s">
        <v>17</v>
      </c>
      <c r="B12" s="25"/>
      <c r="C12" s="25"/>
      <c r="D12" s="25"/>
      <c r="E12" s="25"/>
      <c r="F12" s="25"/>
      <c r="G12" s="3"/>
    </row>
    <row r="13" spans="1:7" x14ac:dyDescent="0.25">
      <c r="A13" t="s">
        <v>29</v>
      </c>
      <c r="B13" s="25">
        <f>'Parts Dept.'!C20</f>
        <v>273580</v>
      </c>
      <c r="C13" s="25">
        <f>'Parts Dept.'!D20</f>
        <v>345323</v>
      </c>
      <c r="D13" s="25">
        <f>'Parts Dept.'!E20</f>
        <v>468346.5</v>
      </c>
      <c r="E13" s="25">
        <f>'Parts Dept.'!F20</f>
        <v>605200</v>
      </c>
      <c r="F13" s="25">
        <f>'Parts Dept.'!G20</f>
        <v>616499</v>
      </c>
      <c r="G13" s="3"/>
    </row>
    <row r="14" spans="1:7" x14ac:dyDescent="0.25">
      <c r="A14" t="s">
        <v>18</v>
      </c>
      <c r="B14" s="25">
        <f>-('Parts Dept.'!C20-'Parts Dept.'!C21)</f>
        <v>-214543</v>
      </c>
      <c r="C14" s="25">
        <f>-('Parts Dept.'!D20-'Parts Dept.'!D21)</f>
        <v>-246758.5</v>
      </c>
      <c r="D14" s="25">
        <f>-('Parts Dept.'!E20-'Parts Dept.'!E21)</f>
        <v>-341927</v>
      </c>
      <c r="E14" s="25">
        <f>-('Parts Dept.'!F20-'Parts Dept.'!F21)</f>
        <v>-447260</v>
      </c>
      <c r="F14" s="25">
        <f>-('Parts Dept.'!G20-'Parts Dept.'!G21)</f>
        <v>-454849</v>
      </c>
      <c r="G14" s="3"/>
    </row>
    <row r="15" spans="1:7" x14ac:dyDescent="0.25">
      <c r="A15" t="s">
        <v>19</v>
      </c>
      <c r="B15" s="25">
        <f>-'Parts Dept.'!C38</f>
        <v>-34500</v>
      </c>
      <c r="C15" s="25">
        <f>-'Parts Dept.'!D38</f>
        <v>-52500</v>
      </c>
      <c r="D15" s="25">
        <f>-'Parts Dept.'!E38</f>
        <v>-57750</v>
      </c>
      <c r="E15" s="25">
        <f>-'Parts Dept.'!F38</f>
        <v>-62350</v>
      </c>
      <c r="F15" s="25">
        <f>-'Parts Dept.'!G38</f>
        <v>-62850</v>
      </c>
      <c r="G15" s="3"/>
    </row>
    <row r="16" spans="1:7" x14ac:dyDescent="0.25">
      <c r="B16" s="26">
        <f>SUM(B13:B15)</f>
        <v>24537</v>
      </c>
      <c r="C16" s="26">
        <f t="shared" ref="C16:F16" si="1">SUM(C13:C15)</f>
        <v>46064.5</v>
      </c>
      <c r="D16" s="26">
        <f t="shared" si="1"/>
        <v>68669.5</v>
      </c>
      <c r="E16" s="26">
        <f t="shared" si="1"/>
        <v>95590</v>
      </c>
      <c r="F16" s="26">
        <f t="shared" si="1"/>
        <v>98800</v>
      </c>
      <c r="G16" s="3"/>
    </row>
    <row r="17" spans="1:7" x14ac:dyDescent="0.25">
      <c r="B17" s="25"/>
      <c r="C17" s="25"/>
      <c r="D17" s="25"/>
      <c r="E17" s="25"/>
      <c r="F17" s="25"/>
      <c r="G17" s="3"/>
    </row>
    <row r="18" spans="1:7" x14ac:dyDescent="0.25">
      <c r="A18" s="2" t="s">
        <v>20</v>
      </c>
      <c r="B18" s="25"/>
      <c r="C18" s="25"/>
      <c r="D18" s="25"/>
      <c r="E18" s="25"/>
      <c r="F18" s="25"/>
      <c r="G18" s="3"/>
    </row>
    <row r="19" spans="1:7" x14ac:dyDescent="0.25">
      <c r="A19" t="s">
        <v>21</v>
      </c>
      <c r="B19" s="25">
        <f>'Indirect Expenses'!C8</f>
        <v>60000</v>
      </c>
      <c r="C19" s="25">
        <f>'Indirect Expenses'!D8</f>
        <v>125000</v>
      </c>
      <c r="D19" s="25">
        <f>'Indirect Expenses'!E8</f>
        <v>150000</v>
      </c>
      <c r="E19" s="25">
        <f>'Indirect Expenses'!F8</f>
        <v>200000</v>
      </c>
      <c r="F19" s="25">
        <f>'Indirect Expenses'!G8</f>
        <v>200000</v>
      </c>
      <c r="G19" s="3"/>
    </row>
    <row r="20" spans="1:7" x14ac:dyDescent="0.25">
      <c r="A20" t="s">
        <v>22</v>
      </c>
      <c r="B20" s="25">
        <f>'Indirect Expenses'!C16</f>
        <v>31500</v>
      </c>
      <c r="C20" s="25">
        <f>'Indirect Expenses'!D16</f>
        <v>36300</v>
      </c>
      <c r="D20" s="25">
        <f>'Indirect Expenses'!E16</f>
        <v>43250</v>
      </c>
      <c r="E20" s="25">
        <f>'Indirect Expenses'!F16</f>
        <v>54000</v>
      </c>
      <c r="F20" s="25">
        <f>'Indirect Expenses'!G16</f>
        <v>54000</v>
      </c>
      <c r="G20" s="3"/>
    </row>
    <row r="21" spans="1:7" x14ac:dyDescent="0.25">
      <c r="A21" t="s">
        <v>23</v>
      </c>
      <c r="B21" s="25">
        <f>'Indirect Expenses'!C24</f>
        <v>54300</v>
      </c>
      <c r="C21" s="25">
        <f>'Indirect Expenses'!D24</f>
        <v>55450</v>
      </c>
      <c r="D21" s="25">
        <f>'Indirect Expenses'!E24</f>
        <v>76000</v>
      </c>
      <c r="E21" s="25">
        <f>'Indirect Expenses'!F24</f>
        <v>76750</v>
      </c>
      <c r="F21" s="25">
        <f>'Indirect Expenses'!G24</f>
        <v>77050</v>
      </c>
      <c r="G21" s="3"/>
    </row>
    <row r="22" spans="1:7" x14ac:dyDescent="0.25">
      <c r="A22" t="s">
        <v>24</v>
      </c>
      <c r="B22" s="25">
        <f>'Indirect Expenses'!C32</f>
        <v>17000</v>
      </c>
      <c r="C22" s="25">
        <f>'Indirect Expenses'!D32</f>
        <v>18750</v>
      </c>
      <c r="D22" s="25">
        <f>'Indirect Expenses'!E32</f>
        <v>26000</v>
      </c>
      <c r="E22" s="25">
        <f>'Indirect Expenses'!F32</f>
        <v>28250</v>
      </c>
      <c r="F22" s="25">
        <f>'Indirect Expenses'!G32</f>
        <v>31000</v>
      </c>
      <c r="G22" s="3"/>
    </row>
    <row r="23" spans="1:7" x14ac:dyDescent="0.25">
      <c r="A23" t="s">
        <v>25</v>
      </c>
      <c r="B23" s="25">
        <f>'Indirect Expenses'!C44-'Indirect Expenses'!C37</f>
        <v>23550</v>
      </c>
      <c r="C23" s="25">
        <f>'Indirect Expenses'!D44-'Indirect Expenses'!D37</f>
        <v>26050</v>
      </c>
      <c r="D23" s="25">
        <f>'Indirect Expenses'!E44-'Indirect Expenses'!E37</f>
        <v>30220</v>
      </c>
      <c r="E23" s="25">
        <f>'Indirect Expenses'!F44-'Indirect Expenses'!F37</f>
        <v>35650</v>
      </c>
      <c r="F23" s="25">
        <f>'Indirect Expenses'!G44-'Indirect Expenses'!G37</f>
        <v>36200</v>
      </c>
      <c r="G23" s="3"/>
    </row>
    <row r="24" spans="1:7" x14ac:dyDescent="0.25">
      <c r="B24" s="26">
        <f>-SUM(B19:B23)</f>
        <v>-186350</v>
      </c>
      <c r="C24" s="26">
        <f t="shared" ref="C24:F24" si="2">-SUM(C19:C23)</f>
        <v>-261550</v>
      </c>
      <c r="D24" s="26">
        <f t="shared" si="2"/>
        <v>-325470</v>
      </c>
      <c r="E24" s="26">
        <f t="shared" si="2"/>
        <v>-394650</v>
      </c>
      <c r="F24" s="26">
        <f t="shared" si="2"/>
        <v>-398250</v>
      </c>
      <c r="G24" s="3"/>
    </row>
    <row r="25" spans="1:7" x14ac:dyDescent="0.25">
      <c r="B25" s="25"/>
      <c r="C25" s="1"/>
      <c r="D25" s="1"/>
      <c r="E25" s="1"/>
      <c r="F25" s="1"/>
      <c r="G25" s="3"/>
    </row>
    <row r="26" spans="1:7" s="2" customFormat="1" x14ac:dyDescent="0.25">
      <c r="A26" s="2" t="s">
        <v>26</v>
      </c>
      <c r="B26" s="74">
        <f>B10+B16+B24</f>
        <v>39592.75</v>
      </c>
      <c r="C26" s="74">
        <f t="shared" ref="C26:F26" si="3">C10+C16+C24</f>
        <v>126974</v>
      </c>
      <c r="D26" s="74">
        <f t="shared" si="3"/>
        <v>305451.25</v>
      </c>
      <c r="E26" s="74">
        <f t="shared" si="3"/>
        <v>481404.5</v>
      </c>
      <c r="F26" s="74">
        <f t="shared" si="3"/>
        <v>499458</v>
      </c>
      <c r="G26" s="5"/>
    </row>
    <row r="27" spans="1:7" x14ac:dyDescent="0.25">
      <c r="A27" t="s">
        <v>27</v>
      </c>
      <c r="B27" s="25">
        <f>-'Indirect Expenses'!C49</f>
        <v>-1500</v>
      </c>
      <c r="C27" s="25">
        <f>-'Indirect Expenses'!D49</f>
        <v>-2500</v>
      </c>
      <c r="D27" s="25">
        <f>-'Indirect Expenses'!E49</f>
        <v>-2500</v>
      </c>
      <c r="E27" s="25">
        <f>-'Indirect Expenses'!F49</f>
        <v>-2500</v>
      </c>
      <c r="F27" s="25">
        <f>-'Indirect Expenses'!G49</f>
        <v>-2500</v>
      </c>
      <c r="G27" s="3"/>
    </row>
    <row r="28" spans="1:7" x14ac:dyDescent="0.25">
      <c r="A28" t="s">
        <v>28</v>
      </c>
      <c r="B28" s="25">
        <f>-'Indirect Expenses'!C37</f>
        <v>-15833.333333333334</v>
      </c>
      <c r="C28" s="25">
        <f>-'Indirect Expenses'!D37</f>
        <v>-34208.333333333336</v>
      </c>
      <c r="D28" s="25">
        <f>-'Indirect Expenses'!E37</f>
        <v>-52015</v>
      </c>
      <c r="E28" s="25">
        <f>-'Indirect Expenses'!F37</f>
        <v>-65806.666666666672</v>
      </c>
      <c r="F28" s="25">
        <f>-'Indirect Expenses'!G37</f>
        <v>-71348.333333333328</v>
      </c>
      <c r="G28" s="3"/>
    </row>
    <row r="29" spans="1:7" x14ac:dyDescent="0.25">
      <c r="B29" s="26">
        <f>SUM(B26:B28)</f>
        <v>22259.416666666664</v>
      </c>
      <c r="C29" s="26">
        <f t="shared" ref="C29:F29" si="4">SUM(C26:C28)</f>
        <v>90265.666666666657</v>
      </c>
      <c r="D29" s="26">
        <f t="shared" si="4"/>
        <v>250936.25</v>
      </c>
      <c r="E29" s="26">
        <f t="shared" si="4"/>
        <v>413097.83333333331</v>
      </c>
      <c r="F29" s="26">
        <f t="shared" si="4"/>
        <v>425609.66666666669</v>
      </c>
      <c r="G29" s="3"/>
    </row>
    <row r="30" spans="1:7" x14ac:dyDescent="0.25">
      <c r="A30" t="s">
        <v>30</v>
      </c>
      <c r="B30" s="25">
        <f t="shared" ref="B30:F30" si="5">-B29*17%</f>
        <v>-3784.1008333333334</v>
      </c>
      <c r="C30" s="25">
        <f t="shared" si="5"/>
        <v>-15345.163333333332</v>
      </c>
      <c r="D30" s="25">
        <f t="shared" si="5"/>
        <v>-42659.162500000006</v>
      </c>
      <c r="E30" s="25">
        <f t="shared" si="5"/>
        <v>-70226.631666666668</v>
      </c>
      <c r="F30" s="25">
        <f t="shared" si="5"/>
        <v>-72353.643333333341</v>
      </c>
      <c r="G30" s="3"/>
    </row>
    <row r="31" spans="1:7" ht="15.75" thickBot="1" x14ac:dyDescent="0.3">
      <c r="A31" t="s">
        <v>141</v>
      </c>
      <c r="B31" s="27">
        <f>B29+B30</f>
        <v>18475.31583333333</v>
      </c>
      <c r="C31" s="27">
        <f t="shared" ref="C31:F31" si="6">C29+C30</f>
        <v>74920.503333333327</v>
      </c>
      <c r="D31" s="27">
        <f t="shared" si="6"/>
        <v>208277.08749999999</v>
      </c>
      <c r="E31" s="27">
        <f t="shared" si="6"/>
        <v>342871.20166666666</v>
      </c>
      <c r="F31" s="27">
        <f t="shared" si="6"/>
        <v>353256.02333333332</v>
      </c>
    </row>
    <row r="32" spans="1:7" ht="15.75" thickTop="1" x14ac:dyDescent="0.25"/>
    <row r="34" spans="1:9" x14ac:dyDescent="0.25">
      <c r="A34" s="28" t="s">
        <v>32</v>
      </c>
      <c r="B34" s="2">
        <v>2020</v>
      </c>
      <c r="C34" s="2">
        <v>2021</v>
      </c>
      <c r="D34" s="2">
        <v>2022</v>
      </c>
      <c r="E34" s="2">
        <v>2023</v>
      </c>
      <c r="F34" s="2">
        <v>2024</v>
      </c>
    </row>
    <row r="36" spans="1:9" x14ac:dyDescent="0.25">
      <c r="A36" t="s">
        <v>33</v>
      </c>
      <c r="B36" s="66">
        <v>0</v>
      </c>
      <c r="C36" s="25">
        <f>B55</f>
        <v>23466.949166666662</v>
      </c>
      <c r="D36" s="25">
        <f t="shared" ref="D36:F36" si="7">C55</f>
        <v>68423.235833333325</v>
      </c>
      <c r="E36" s="25">
        <f t="shared" si="7"/>
        <v>42181.093333333338</v>
      </c>
      <c r="F36" s="25">
        <f t="shared" si="7"/>
        <v>34676.501666666656</v>
      </c>
    </row>
    <row r="37" spans="1:9" x14ac:dyDescent="0.25">
      <c r="A37" t="s">
        <v>34</v>
      </c>
      <c r="B37" s="25">
        <v>65000</v>
      </c>
      <c r="C37" s="25"/>
      <c r="D37" s="25">
        <v>100000</v>
      </c>
      <c r="E37" s="25"/>
      <c r="F37" s="25"/>
      <c r="I37" s="1"/>
    </row>
    <row r="38" spans="1:9" x14ac:dyDescent="0.25">
      <c r="A38" t="s">
        <v>148</v>
      </c>
      <c r="B38" s="25">
        <v>-6000</v>
      </c>
      <c r="C38" s="25"/>
      <c r="D38" s="25"/>
      <c r="E38" s="25"/>
      <c r="F38" s="25"/>
    </row>
    <row r="39" spans="1:9" x14ac:dyDescent="0.25">
      <c r="A39" t="s">
        <v>151</v>
      </c>
      <c r="B39" s="25"/>
      <c r="C39" s="25"/>
      <c r="D39" s="25">
        <v>-85000</v>
      </c>
      <c r="E39" s="25"/>
      <c r="F39" s="25"/>
    </row>
    <row r="40" spans="1:9" x14ac:dyDescent="0.25">
      <c r="A40" t="s">
        <v>152</v>
      </c>
      <c r="B40" s="25"/>
      <c r="C40" s="25"/>
      <c r="D40" s="25">
        <v>-350000</v>
      </c>
      <c r="E40" s="25"/>
      <c r="F40" s="25"/>
    </row>
    <row r="41" spans="1:9" x14ac:dyDescent="0.25">
      <c r="A41" t="s">
        <v>150</v>
      </c>
      <c r="B41" s="25"/>
      <c r="C41" s="25"/>
      <c r="D41" s="25">
        <v>150000</v>
      </c>
      <c r="E41" s="25"/>
      <c r="F41" s="25"/>
    </row>
    <row r="42" spans="1:9" x14ac:dyDescent="0.25">
      <c r="A42" t="s">
        <v>35</v>
      </c>
      <c r="B42" s="25">
        <v>-27500</v>
      </c>
      <c r="C42" s="25">
        <v>-22500</v>
      </c>
      <c r="D42" s="25">
        <v>-20000</v>
      </c>
      <c r="E42" s="25">
        <v>-75000</v>
      </c>
      <c r="F42" s="25">
        <v>-12500</v>
      </c>
    </row>
    <row r="43" spans="1:9" x14ac:dyDescent="0.25">
      <c r="A43" t="s">
        <v>143</v>
      </c>
      <c r="B43" s="25">
        <v>-1500</v>
      </c>
      <c r="C43" s="25">
        <v>-5000</v>
      </c>
      <c r="D43" s="25">
        <v>-3200</v>
      </c>
      <c r="E43" s="25">
        <v>-12500</v>
      </c>
      <c r="F43" s="25">
        <v>-500</v>
      </c>
    </row>
    <row r="44" spans="1:9" x14ac:dyDescent="0.25">
      <c r="A44" t="s">
        <v>39</v>
      </c>
      <c r="B44" s="25">
        <v>-5600</v>
      </c>
      <c r="C44" s="25"/>
      <c r="D44" s="25"/>
      <c r="E44" s="25">
        <v>-75000</v>
      </c>
      <c r="F44" s="25">
        <v>-2500</v>
      </c>
    </row>
    <row r="45" spans="1:9" x14ac:dyDescent="0.25">
      <c r="A45" t="s">
        <v>40</v>
      </c>
      <c r="B45" s="25">
        <v>-7500</v>
      </c>
      <c r="C45" s="25"/>
      <c r="D45" s="25"/>
      <c r="E45" s="25">
        <v>-125000</v>
      </c>
      <c r="F45" s="25">
        <v>-2500</v>
      </c>
    </row>
    <row r="46" spans="1:9" x14ac:dyDescent="0.25">
      <c r="A46" t="s">
        <v>41</v>
      </c>
      <c r="B46" s="25">
        <v>-3000</v>
      </c>
      <c r="C46" s="25">
        <v>-5500</v>
      </c>
      <c r="D46" s="25">
        <v>-4000</v>
      </c>
      <c r="E46" s="25">
        <v>-15000</v>
      </c>
      <c r="F46" s="25">
        <v>-5500</v>
      </c>
    </row>
    <row r="47" spans="1:9" x14ac:dyDescent="0.25">
      <c r="A47" t="s">
        <v>36</v>
      </c>
      <c r="B47" s="25">
        <v>-6500</v>
      </c>
      <c r="C47" s="25">
        <v>-6500</v>
      </c>
      <c r="D47" s="25">
        <v>-1000</v>
      </c>
      <c r="E47" s="25">
        <v>-15500</v>
      </c>
      <c r="F47" s="25">
        <v>-1000</v>
      </c>
    </row>
    <row r="48" spans="1:9" x14ac:dyDescent="0.25">
      <c r="A48" t="s">
        <v>147</v>
      </c>
      <c r="B48" s="25">
        <v>-4500</v>
      </c>
      <c r="C48" s="25">
        <v>-5000</v>
      </c>
      <c r="D48" s="25">
        <v>-1200</v>
      </c>
      <c r="E48" s="25">
        <v>-14650</v>
      </c>
      <c r="F48" s="25">
        <v>-1500</v>
      </c>
    </row>
    <row r="49" spans="1:9" x14ac:dyDescent="0.25">
      <c r="A49" t="s">
        <v>37</v>
      </c>
      <c r="B49" s="25">
        <v>-1500</v>
      </c>
      <c r="C49" s="25">
        <v>-3500</v>
      </c>
      <c r="D49" s="25">
        <v>-15000</v>
      </c>
      <c r="E49" s="25">
        <v>-500</v>
      </c>
      <c r="F49" s="25">
        <v>-500</v>
      </c>
    </row>
    <row r="50" spans="1:9" x14ac:dyDescent="0.25">
      <c r="A50" t="s">
        <v>38</v>
      </c>
      <c r="B50" s="25">
        <v>-5000</v>
      </c>
      <c r="C50" s="25">
        <v>-5000</v>
      </c>
      <c r="D50" s="25">
        <v>-40000</v>
      </c>
      <c r="E50" s="25">
        <v>-45000</v>
      </c>
      <c r="F50" s="25">
        <v>-50000</v>
      </c>
    </row>
    <row r="51" spans="1:9" x14ac:dyDescent="0.25">
      <c r="A51" t="s">
        <v>141</v>
      </c>
      <c r="B51" s="25">
        <f>B31</f>
        <v>18475.31583333333</v>
      </c>
      <c r="C51" s="25">
        <f>C31</f>
        <v>74920.503333333327</v>
      </c>
      <c r="D51" s="25">
        <f>D31</f>
        <v>208277.08749999999</v>
      </c>
      <c r="E51" s="25">
        <f>E31</f>
        <v>342871.20166666666</v>
      </c>
      <c r="F51" s="25">
        <f>F31</f>
        <v>353256.02333333332</v>
      </c>
    </row>
    <row r="52" spans="1:9" x14ac:dyDescent="0.25">
      <c r="A52" t="s">
        <v>42</v>
      </c>
      <c r="B52" s="25">
        <f>-B28</f>
        <v>15833.333333333334</v>
      </c>
      <c r="C52" s="25">
        <f>-C28</f>
        <v>34208.333333333336</v>
      </c>
      <c r="D52" s="25">
        <f>-D28</f>
        <v>52015</v>
      </c>
      <c r="E52" s="25">
        <f>-E28</f>
        <v>65806.666666666672</v>
      </c>
      <c r="F52" s="25">
        <f>-F28</f>
        <v>71348.333333333328</v>
      </c>
    </row>
    <row r="53" spans="1:9" x14ac:dyDescent="0.25">
      <c r="A53" t="s">
        <v>142</v>
      </c>
      <c r="B53" s="25">
        <f>-(B7+B13-B23+B14+B15+B9)*2%</f>
        <v>-7241.7</v>
      </c>
      <c r="C53" s="25">
        <f>-(C7+C13-C23+C14+C15+C9)*2%</f>
        <v>-11172.550000000001</v>
      </c>
      <c r="D53" s="25">
        <f>-(D7+D13-D23+D14+D15+D9)*2%</f>
        <v>-17134.23</v>
      </c>
      <c r="E53" s="25">
        <f>-(E7+E13-E23+E14+E15+E9)*2%</f>
        <v>-23032.46</v>
      </c>
      <c r="F53" s="25">
        <f>-(F7+F13-F23+F14+F15+F9)*2%</f>
        <v>-23588.435000000001</v>
      </c>
    </row>
    <row r="54" spans="1:9" x14ac:dyDescent="0.25">
      <c r="A54" t="s">
        <v>146</v>
      </c>
      <c r="B54" s="25"/>
      <c r="C54" s="25"/>
      <c r="D54" s="25"/>
      <c r="E54" s="25">
        <v>-15000</v>
      </c>
      <c r="F54" s="25">
        <v>-75000</v>
      </c>
      <c r="H54" s="69"/>
    </row>
    <row r="55" spans="1:9" ht="15.75" thickBot="1" x14ac:dyDescent="0.3">
      <c r="B55" s="29">
        <f>SUM(B36:B54)</f>
        <v>23466.949166666662</v>
      </c>
      <c r="C55" s="29">
        <f t="shared" ref="C55:F55" si="8">SUM(C36:C54)</f>
        <v>68423.235833333325</v>
      </c>
      <c r="D55" s="29">
        <f t="shared" si="8"/>
        <v>42181.093333333338</v>
      </c>
      <c r="E55" s="29">
        <f t="shared" si="8"/>
        <v>34676.501666666656</v>
      </c>
      <c r="F55" s="29">
        <f t="shared" si="8"/>
        <v>284192.42333333328</v>
      </c>
      <c r="H55" s="70"/>
      <c r="I55" s="71"/>
    </row>
    <row r="56" spans="1:9" ht="15.75" thickTop="1"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69"/>
  <sheetViews>
    <sheetView showGridLines="0" workbookViewId="0">
      <selection activeCell="C35" sqref="C35"/>
    </sheetView>
  </sheetViews>
  <sheetFormatPr defaultRowHeight="15" x14ac:dyDescent="0.25"/>
  <cols>
    <col min="1" max="1" width="34.85546875" bestFit="1" customWidth="1"/>
    <col min="2" max="2" width="17.5703125" customWidth="1"/>
    <col min="3" max="3" width="12" bestFit="1" customWidth="1"/>
    <col min="4" max="4" width="11.5703125" bestFit="1" customWidth="1"/>
    <col min="5" max="7" width="13.28515625" bestFit="1" customWidth="1"/>
    <col min="8" max="8" width="11.5703125" bestFit="1" customWidth="1"/>
    <col min="9" max="9" width="12.28515625" customWidth="1"/>
    <col min="10" max="10" width="13.140625" customWidth="1"/>
    <col min="11" max="11" width="14.5703125" customWidth="1"/>
    <col min="12" max="12" width="13.42578125" customWidth="1"/>
    <col min="13" max="13" width="14.42578125" customWidth="1"/>
  </cols>
  <sheetData>
    <row r="1" spans="1:7" ht="21" x14ac:dyDescent="0.35">
      <c r="A1" s="57" t="s">
        <v>59</v>
      </c>
      <c r="C1" s="2">
        <v>2021</v>
      </c>
      <c r="D1" s="2">
        <v>2022</v>
      </c>
      <c r="E1" s="2">
        <v>2023</v>
      </c>
      <c r="F1" s="2">
        <v>2024</v>
      </c>
      <c r="G1" s="2">
        <v>2025</v>
      </c>
    </row>
    <row r="2" spans="1:7" x14ac:dyDescent="0.25">
      <c r="A2" s="2"/>
      <c r="C2" s="2"/>
      <c r="D2" s="2"/>
      <c r="E2" s="2"/>
      <c r="F2" s="2"/>
      <c r="G2" s="2"/>
    </row>
    <row r="3" spans="1:7" x14ac:dyDescent="0.25">
      <c r="A3" t="s">
        <v>139</v>
      </c>
      <c r="C3" s="30">
        <v>4</v>
      </c>
      <c r="D3" s="31">
        <v>6</v>
      </c>
      <c r="E3" s="31">
        <v>8</v>
      </c>
      <c r="F3" s="31">
        <v>10</v>
      </c>
      <c r="G3" s="32">
        <v>10</v>
      </c>
    </row>
    <row r="4" spans="1:7" x14ac:dyDescent="0.25">
      <c r="A4" t="s">
        <v>0</v>
      </c>
      <c r="C4" s="33">
        <v>45</v>
      </c>
      <c r="D4" s="34">
        <v>45</v>
      </c>
      <c r="E4" s="34">
        <v>45</v>
      </c>
      <c r="F4" s="34">
        <v>45</v>
      </c>
      <c r="G4" s="35">
        <v>45</v>
      </c>
    </row>
    <row r="5" spans="1:7" x14ac:dyDescent="0.25">
      <c r="A5" t="s">
        <v>1</v>
      </c>
      <c r="C5" s="36">
        <v>52</v>
      </c>
      <c r="D5" s="37">
        <v>52</v>
      </c>
      <c r="E5" s="37">
        <v>52</v>
      </c>
      <c r="F5" s="37">
        <v>52</v>
      </c>
      <c r="G5" s="38">
        <v>52</v>
      </c>
    </row>
    <row r="7" spans="1:7" x14ac:dyDescent="0.25">
      <c r="A7" s="2" t="s">
        <v>2</v>
      </c>
    </row>
    <row r="8" spans="1:7" x14ac:dyDescent="0.25">
      <c r="A8" t="s">
        <v>3</v>
      </c>
      <c r="C8" s="39">
        <v>5</v>
      </c>
      <c r="D8" s="40">
        <v>5</v>
      </c>
      <c r="E8" s="40">
        <v>5</v>
      </c>
      <c r="F8" s="40">
        <v>5</v>
      </c>
      <c r="G8" s="41">
        <v>5</v>
      </c>
    </row>
    <row r="9" spans="1:7" x14ac:dyDescent="0.25">
      <c r="A9" t="s">
        <v>4</v>
      </c>
      <c r="C9" s="42">
        <v>1</v>
      </c>
      <c r="D9" s="43">
        <v>1</v>
      </c>
      <c r="E9" s="43">
        <v>1</v>
      </c>
      <c r="F9" s="43">
        <v>1</v>
      </c>
      <c r="G9" s="44">
        <v>1</v>
      </c>
    </row>
    <row r="10" spans="1:7" x14ac:dyDescent="0.25">
      <c r="A10" t="s">
        <v>5</v>
      </c>
      <c r="C10" s="45">
        <v>1</v>
      </c>
      <c r="D10" s="46">
        <v>1</v>
      </c>
      <c r="E10" s="46">
        <v>1</v>
      </c>
      <c r="F10" s="46">
        <v>1</v>
      </c>
      <c r="G10" s="47">
        <v>1</v>
      </c>
    </row>
    <row r="12" spans="1:7" x14ac:dyDescent="0.25">
      <c r="A12" t="s">
        <v>6</v>
      </c>
      <c r="C12" s="39">
        <v>8100</v>
      </c>
      <c r="D12" s="40">
        <v>12150</v>
      </c>
      <c r="E12" s="40">
        <v>16200</v>
      </c>
      <c r="F12" s="40">
        <v>20250</v>
      </c>
      <c r="G12" s="41">
        <v>20250</v>
      </c>
    </row>
    <row r="13" spans="1:7" x14ac:dyDescent="0.25">
      <c r="A13" t="s">
        <v>9</v>
      </c>
      <c r="C13" s="48">
        <v>0.8</v>
      </c>
      <c r="D13" s="49">
        <v>0.8</v>
      </c>
      <c r="E13" s="49">
        <v>0.85</v>
      </c>
      <c r="F13" s="49">
        <v>0.85</v>
      </c>
      <c r="G13" s="50">
        <v>0.85</v>
      </c>
    </row>
    <row r="14" spans="1:7" x14ac:dyDescent="0.25">
      <c r="A14" t="s">
        <v>7</v>
      </c>
      <c r="B14" s="72"/>
      <c r="C14" s="42">
        <v>6480</v>
      </c>
      <c r="D14" s="43">
        <v>9720</v>
      </c>
      <c r="E14" s="43">
        <v>13077</v>
      </c>
      <c r="F14" s="43">
        <v>17213</v>
      </c>
      <c r="G14" s="44">
        <v>17213</v>
      </c>
    </row>
    <row r="15" spans="1:7" x14ac:dyDescent="0.25">
      <c r="A15" t="s">
        <v>8</v>
      </c>
      <c r="C15" s="48">
        <v>0.7</v>
      </c>
      <c r="D15" s="49">
        <v>0.72</v>
      </c>
      <c r="E15" s="49">
        <v>0.75</v>
      </c>
      <c r="F15" s="49">
        <v>0.8</v>
      </c>
      <c r="G15" s="50">
        <v>0.82</v>
      </c>
    </row>
    <row r="16" spans="1:7" x14ac:dyDescent="0.25">
      <c r="A16" t="s">
        <v>10</v>
      </c>
      <c r="B16" s="6"/>
      <c r="C16" s="45">
        <v>4536</v>
      </c>
      <c r="D16" s="46">
        <v>6998</v>
      </c>
      <c r="E16" s="46">
        <v>10328</v>
      </c>
      <c r="F16" s="46">
        <v>13770</v>
      </c>
      <c r="G16" s="47">
        <v>14114</v>
      </c>
    </row>
    <row r="17" spans="1:8" x14ac:dyDescent="0.25">
      <c r="C17" s="16"/>
    </row>
    <row r="18" spans="1:8" x14ac:dyDescent="0.25">
      <c r="A18" s="2" t="s">
        <v>43</v>
      </c>
      <c r="C18" s="16"/>
    </row>
    <row r="19" spans="1:8" x14ac:dyDescent="0.25">
      <c r="A19" t="s">
        <v>44</v>
      </c>
      <c r="B19" t="s">
        <v>11</v>
      </c>
      <c r="C19" s="39">
        <v>4286</v>
      </c>
      <c r="D19" s="40">
        <v>5548</v>
      </c>
      <c r="E19" s="40">
        <v>8578</v>
      </c>
      <c r="F19" s="40">
        <v>11750</v>
      </c>
      <c r="G19" s="41">
        <v>11750</v>
      </c>
    </row>
    <row r="20" spans="1:8" x14ac:dyDescent="0.25">
      <c r="A20" t="s">
        <v>45</v>
      </c>
      <c r="B20" t="s">
        <v>11</v>
      </c>
      <c r="C20" s="42">
        <v>250</v>
      </c>
      <c r="D20" s="43">
        <v>650</v>
      </c>
      <c r="E20" s="43">
        <v>800</v>
      </c>
      <c r="F20" s="43">
        <v>950</v>
      </c>
      <c r="G20" s="44">
        <v>950</v>
      </c>
    </row>
    <row r="21" spans="1:8" x14ac:dyDescent="0.25">
      <c r="A21" s="6" t="s">
        <v>140</v>
      </c>
      <c r="B21" s="6" t="s">
        <v>11</v>
      </c>
      <c r="C21" s="45">
        <v>0</v>
      </c>
      <c r="D21" s="46">
        <v>800</v>
      </c>
      <c r="E21" s="46">
        <v>950</v>
      </c>
      <c r="F21" s="46">
        <v>1250</v>
      </c>
      <c r="G21" s="47">
        <v>1250</v>
      </c>
      <c r="H21" s="6"/>
    </row>
    <row r="22" spans="1:8" x14ac:dyDescent="0.25">
      <c r="A22" s="6"/>
      <c r="B22" s="6"/>
      <c r="C22" s="23"/>
      <c r="D22" s="11"/>
      <c r="E22" s="11"/>
      <c r="F22" s="19"/>
      <c r="G22" s="19"/>
      <c r="H22" s="6"/>
    </row>
    <row r="23" spans="1:8" x14ac:dyDescent="0.25">
      <c r="A23" s="22" t="s">
        <v>46</v>
      </c>
      <c r="B23" s="6"/>
      <c r="C23" s="23"/>
      <c r="D23" s="11"/>
      <c r="E23" s="11"/>
      <c r="F23" s="19"/>
      <c r="G23" s="19"/>
      <c r="H23" s="6"/>
    </row>
    <row r="24" spans="1:8" x14ac:dyDescent="0.25">
      <c r="A24" s="6" t="s">
        <v>47</v>
      </c>
      <c r="B24" s="6" t="s">
        <v>48</v>
      </c>
      <c r="C24" s="39">
        <v>95</v>
      </c>
      <c r="D24" s="39">
        <v>95</v>
      </c>
      <c r="E24" s="39">
        <v>95</v>
      </c>
      <c r="F24" s="39">
        <v>95</v>
      </c>
      <c r="G24" s="79">
        <v>95</v>
      </c>
      <c r="H24" s="6"/>
    </row>
    <row r="25" spans="1:8" x14ac:dyDescent="0.25">
      <c r="A25" s="6" t="s">
        <v>49</v>
      </c>
      <c r="B25" s="6" t="s">
        <v>48</v>
      </c>
      <c r="C25" s="42">
        <v>45</v>
      </c>
      <c r="D25" s="42">
        <v>45</v>
      </c>
      <c r="E25" s="42">
        <v>45</v>
      </c>
      <c r="F25" s="42">
        <v>45</v>
      </c>
      <c r="G25" s="80">
        <v>45</v>
      </c>
      <c r="H25" s="6"/>
    </row>
    <row r="26" spans="1:8" x14ac:dyDescent="0.25">
      <c r="A26" s="6" t="s">
        <v>50</v>
      </c>
      <c r="B26" s="6" t="s">
        <v>48</v>
      </c>
      <c r="C26" s="45">
        <v>100</v>
      </c>
      <c r="D26" s="45">
        <v>100</v>
      </c>
      <c r="E26" s="45">
        <v>100</v>
      </c>
      <c r="F26" s="45">
        <v>100</v>
      </c>
      <c r="G26" s="81">
        <v>100</v>
      </c>
      <c r="H26" s="6"/>
    </row>
    <row r="27" spans="1:8" x14ac:dyDescent="0.25">
      <c r="A27" s="6"/>
      <c r="B27" s="6"/>
      <c r="C27" s="21"/>
      <c r="D27" s="11"/>
      <c r="E27" s="11"/>
      <c r="F27" s="11"/>
      <c r="G27" s="11"/>
      <c r="H27" s="6"/>
    </row>
    <row r="28" spans="1:8" x14ac:dyDescent="0.25">
      <c r="A28" s="22" t="s">
        <v>51</v>
      </c>
      <c r="B28" s="6" t="s">
        <v>52</v>
      </c>
      <c r="C28" s="24">
        <v>60000</v>
      </c>
      <c r="D28" s="8">
        <v>70000</v>
      </c>
      <c r="E28" s="8">
        <v>80000</v>
      </c>
      <c r="F28" s="8">
        <v>92500</v>
      </c>
      <c r="G28" s="9">
        <v>97000</v>
      </c>
      <c r="H28" s="6"/>
    </row>
    <row r="29" spans="1:8" x14ac:dyDescent="0.25">
      <c r="A29" s="6"/>
      <c r="B29" s="6" t="s">
        <v>53</v>
      </c>
      <c r="C29" s="51">
        <v>0.2</v>
      </c>
      <c r="D29" s="52">
        <v>0.3</v>
      </c>
      <c r="E29" s="52">
        <v>0.3</v>
      </c>
      <c r="F29" s="52">
        <v>0.3</v>
      </c>
      <c r="G29" s="53">
        <v>0.3</v>
      </c>
      <c r="H29" s="6"/>
    </row>
    <row r="30" spans="1:8" x14ac:dyDescent="0.25">
      <c r="A30" s="6"/>
      <c r="B30" s="6"/>
      <c r="C30" s="21"/>
      <c r="D30" s="11"/>
      <c r="E30" s="11"/>
      <c r="F30" s="19"/>
      <c r="G30" s="19"/>
      <c r="H30" s="6"/>
    </row>
    <row r="31" spans="1:8" x14ac:dyDescent="0.25">
      <c r="A31" s="22" t="s">
        <v>54</v>
      </c>
      <c r="B31" s="6" t="s">
        <v>52</v>
      </c>
      <c r="C31" s="24">
        <v>85000</v>
      </c>
      <c r="D31" s="8">
        <v>90000</v>
      </c>
      <c r="E31" s="8">
        <v>105000</v>
      </c>
      <c r="F31" s="17">
        <v>122000</v>
      </c>
      <c r="G31" s="18">
        <v>125000</v>
      </c>
      <c r="H31" s="6"/>
    </row>
    <row r="32" spans="1:8" x14ac:dyDescent="0.25">
      <c r="A32" s="6"/>
      <c r="B32" s="6" t="s">
        <v>53</v>
      </c>
      <c r="C32" s="51">
        <v>0.2</v>
      </c>
      <c r="D32" s="52">
        <v>0.3</v>
      </c>
      <c r="E32" s="52">
        <v>0.3</v>
      </c>
      <c r="F32" s="52">
        <v>0.3</v>
      </c>
      <c r="G32" s="53">
        <v>0.3</v>
      </c>
      <c r="H32" s="6"/>
    </row>
    <row r="33" spans="1:13" x14ac:dyDescent="0.25">
      <c r="A33" s="6"/>
      <c r="B33" s="6"/>
      <c r="C33" s="6"/>
      <c r="D33" s="11"/>
      <c r="E33" s="11"/>
      <c r="F33" s="19"/>
      <c r="G33" s="19"/>
      <c r="H33" s="6"/>
    </row>
    <row r="34" spans="1:13" x14ac:dyDescent="0.25">
      <c r="A34" s="22" t="s">
        <v>55</v>
      </c>
      <c r="B34" s="6"/>
      <c r="C34" s="6"/>
      <c r="D34" s="11"/>
      <c r="E34" s="11"/>
      <c r="F34" s="19"/>
      <c r="G34" s="19"/>
      <c r="H34" s="6"/>
    </row>
    <row r="35" spans="1:13" x14ac:dyDescent="0.25">
      <c r="A35" s="22" t="s">
        <v>56</v>
      </c>
      <c r="B35" s="6" t="s">
        <v>48</v>
      </c>
      <c r="C35" s="7">
        <v>415875</v>
      </c>
      <c r="D35" s="8">
        <v>622725</v>
      </c>
      <c r="E35" s="8">
        <v>927516</v>
      </c>
      <c r="F35" s="8">
        <v>1241250</v>
      </c>
      <c r="G35" s="9">
        <v>1268835.75</v>
      </c>
      <c r="H35" s="82"/>
      <c r="I35" s="82"/>
      <c r="J35" s="82"/>
      <c r="K35" s="82"/>
      <c r="L35" s="82"/>
      <c r="M35" s="82"/>
    </row>
    <row r="36" spans="1:13" x14ac:dyDescent="0.25">
      <c r="A36" s="6"/>
      <c r="B36" s="6" t="s">
        <v>57</v>
      </c>
      <c r="C36" s="10">
        <v>343182.75</v>
      </c>
      <c r="D36" s="11">
        <v>510571.5</v>
      </c>
      <c r="E36" s="11">
        <v>768630.75</v>
      </c>
      <c r="F36" s="11">
        <v>1042644</v>
      </c>
      <c r="G36" s="12">
        <v>1067472</v>
      </c>
      <c r="H36" s="82"/>
      <c r="I36" s="82"/>
      <c r="J36" s="82"/>
      <c r="K36" s="82"/>
      <c r="L36" s="82"/>
      <c r="M36" s="82"/>
    </row>
    <row r="37" spans="1:13" x14ac:dyDescent="0.25">
      <c r="A37" s="6"/>
      <c r="B37" s="6" t="s">
        <v>53</v>
      </c>
      <c r="C37" s="75">
        <v>0.82499999999999996</v>
      </c>
      <c r="D37" s="76">
        <v>0.82</v>
      </c>
      <c r="E37" s="52">
        <v>0.83</v>
      </c>
      <c r="F37" s="52">
        <v>0.84</v>
      </c>
      <c r="G37" s="53">
        <v>0.84</v>
      </c>
      <c r="H37" s="82"/>
      <c r="I37" s="82"/>
      <c r="J37" s="82"/>
      <c r="K37" s="82"/>
      <c r="L37" s="82"/>
      <c r="M37" s="82"/>
    </row>
    <row r="38" spans="1:13" x14ac:dyDescent="0.25">
      <c r="A38" s="22" t="s">
        <v>58</v>
      </c>
      <c r="B38" s="6" t="s">
        <v>48</v>
      </c>
      <c r="C38" s="7">
        <v>108750</v>
      </c>
      <c r="D38" s="8">
        <v>120000</v>
      </c>
      <c r="E38" s="20">
        <v>138750</v>
      </c>
      <c r="F38" s="8">
        <v>160875</v>
      </c>
      <c r="G38" s="9">
        <v>166500</v>
      </c>
      <c r="H38" s="82"/>
      <c r="I38" s="82"/>
      <c r="J38" s="82"/>
      <c r="K38" s="82"/>
      <c r="L38" s="82"/>
      <c r="M38" s="82"/>
    </row>
    <row r="39" spans="1:13" x14ac:dyDescent="0.25">
      <c r="A39" s="6"/>
      <c r="B39" s="6" t="s">
        <v>57</v>
      </c>
      <c r="C39" s="10">
        <v>21750</v>
      </c>
      <c r="D39" s="11">
        <v>36000</v>
      </c>
      <c r="E39" s="11">
        <v>41625</v>
      </c>
      <c r="F39" s="11">
        <v>48262.5</v>
      </c>
      <c r="G39" s="12">
        <v>49950</v>
      </c>
      <c r="H39" s="82"/>
      <c r="I39" s="82"/>
      <c r="J39" s="82"/>
      <c r="K39" s="82"/>
      <c r="L39" s="82"/>
      <c r="M39" s="82"/>
    </row>
    <row r="40" spans="1:13" x14ac:dyDescent="0.25">
      <c r="A40" s="6"/>
      <c r="B40" s="6" t="s">
        <v>53</v>
      </c>
      <c r="C40" s="51">
        <v>0.2</v>
      </c>
      <c r="D40" s="52">
        <v>0.3</v>
      </c>
      <c r="E40" s="52">
        <v>0.3</v>
      </c>
      <c r="F40" s="52">
        <v>0.3</v>
      </c>
      <c r="G40" s="53">
        <v>0.3</v>
      </c>
      <c r="H40" s="6"/>
    </row>
    <row r="41" spans="1:13" ht="21" x14ac:dyDescent="0.35">
      <c r="A41" s="57" t="s">
        <v>81</v>
      </c>
      <c r="B41" s="6"/>
      <c r="C41" s="6"/>
      <c r="D41" s="6"/>
      <c r="E41" s="6"/>
      <c r="F41" s="6"/>
      <c r="G41" s="6"/>
      <c r="H41" s="6"/>
    </row>
    <row r="43" spans="1:13" x14ac:dyDescent="0.25">
      <c r="A43" s="22" t="s">
        <v>60</v>
      </c>
      <c r="B43" s="6"/>
      <c r="C43" s="22">
        <v>2020</v>
      </c>
      <c r="D43" s="22">
        <v>2021</v>
      </c>
      <c r="E43" s="22">
        <v>2022</v>
      </c>
      <c r="F43" s="22">
        <v>2023</v>
      </c>
      <c r="G43" s="22">
        <v>2024</v>
      </c>
    </row>
    <row r="44" spans="1:13" x14ac:dyDescent="0.25">
      <c r="A44" s="6" t="s">
        <v>61</v>
      </c>
      <c r="B44" s="6" t="s">
        <v>62</v>
      </c>
      <c r="C44" s="54">
        <v>0.5</v>
      </c>
      <c r="D44" s="55">
        <v>0.5</v>
      </c>
      <c r="E44" s="55">
        <v>1</v>
      </c>
      <c r="F44" s="55">
        <v>1</v>
      </c>
      <c r="G44" s="56">
        <v>1</v>
      </c>
    </row>
    <row r="45" spans="1:13" x14ac:dyDescent="0.25">
      <c r="A45" s="6"/>
      <c r="B45" s="6" t="s">
        <v>63</v>
      </c>
      <c r="C45" s="45">
        <v>32000</v>
      </c>
      <c r="D45" s="46">
        <v>32000</v>
      </c>
      <c r="E45" s="46">
        <v>32000</v>
      </c>
      <c r="F45" s="46">
        <v>32000</v>
      </c>
      <c r="G45" s="47">
        <v>32500</v>
      </c>
    </row>
    <row r="46" spans="1:13" x14ac:dyDescent="0.25">
      <c r="A46" s="6" t="s">
        <v>64</v>
      </c>
      <c r="B46" s="6" t="s">
        <v>62</v>
      </c>
      <c r="C46" s="54">
        <v>0.5</v>
      </c>
      <c r="D46" s="55">
        <v>0.5</v>
      </c>
      <c r="E46" s="55">
        <v>1</v>
      </c>
      <c r="F46" s="55">
        <v>2</v>
      </c>
      <c r="G46" s="56">
        <v>2</v>
      </c>
    </row>
    <row r="47" spans="1:13" x14ac:dyDescent="0.25">
      <c r="A47" s="6"/>
      <c r="B47" s="6" t="s">
        <v>63</v>
      </c>
      <c r="C47" s="45">
        <v>32000</v>
      </c>
      <c r="D47" s="46">
        <v>32000</v>
      </c>
      <c r="E47" s="46">
        <v>28000</v>
      </c>
      <c r="F47" s="46">
        <v>28000</v>
      </c>
      <c r="G47" s="47">
        <v>29500</v>
      </c>
    </row>
    <row r="48" spans="1:13" x14ac:dyDescent="0.25">
      <c r="A48" s="6" t="s">
        <v>65</v>
      </c>
      <c r="B48" s="6" t="s">
        <v>62</v>
      </c>
      <c r="C48" s="54">
        <v>1</v>
      </c>
      <c r="D48" s="55">
        <v>1</v>
      </c>
      <c r="E48" s="55">
        <v>2</v>
      </c>
      <c r="F48" s="55">
        <v>3</v>
      </c>
      <c r="G48" s="56">
        <v>3</v>
      </c>
    </row>
    <row r="49" spans="1:9" x14ac:dyDescent="0.25">
      <c r="A49" s="6"/>
      <c r="B49" s="6" t="s">
        <v>63</v>
      </c>
      <c r="C49" s="45">
        <v>32000</v>
      </c>
      <c r="D49" s="46">
        <v>32000</v>
      </c>
      <c r="E49" s="46">
        <v>30000</v>
      </c>
      <c r="F49" s="46">
        <v>29333.333333333332</v>
      </c>
      <c r="G49" s="47">
        <v>30500</v>
      </c>
    </row>
    <row r="50" spans="1:9" x14ac:dyDescent="0.25">
      <c r="A50" s="6"/>
      <c r="B50" s="6"/>
      <c r="C50" s="11"/>
      <c r="D50" s="11"/>
      <c r="E50" s="11"/>
      <c r="F50" s="11"/>
      <c r="G50" s="11"/>
    </row>
    <row r="51" spans="1:9" x14ac:dyDescent="0.25">
      <c r="A51" s="6" t="s">
        <v>66</v>
      </c>
      <c r="B51" s="6" t="s">
        <v>62</v>
      </c>
      <c r="C51" s="39">
        <v>4</v>
      </c>
      <c r="D51" s="40">
        <v>6</v>
      </c>
      <c r="E51" s="40">
        <v>8</v>
      </c>
      <c r="F51" s="40">
        <v>10</v>
      </c>
      <c r="G51" s="41">
        <v>10</v>
      </c>
    </row>
    <row r="52" spans="1:9" x14ac:dyDescent="0.25">
      <c r="A52" s="6"/>
      <c r="B52" s="6" t="s">
        <v>63</v>
      </c>
      <c r="C52" s="45">
        <v>35000</v>
      </c>
      <c r="D52" s="46">
        <v>36000</v>
      </c>
      <c r="E52" s="46">
        <v>36000</v>
      </c>
      <c r="F52" s="46">
        <v>36000</v>
      </c>
      <c r="G52" s="47">
        <v>36500</v>
      </c>
    </row>
    <row r="53" spans="1:9" x14ac:dyDescent="0.25">
      <c r="A53" s="6"/>
      <c r="B53" s="6"/>
      <c r="C53" s="11"/>
      <c r="D53" s="11"/>
      <c r="E53" s="11"/>
      <c r="F53" s="11"/>
      <c r="G53" s="11"/>
    </row>
    <row r="54" spans="1:9" x14ac:dyDescent="0.25">
      <c r="A54" s="22" t="s">
        <v>67</v>
      </c>
      <c r="B54" s="6"/>
      <c r="C54" s="11"/>
      <c r="D54" s="11"/>
      <c r="E54" s="11"/>
      <c r="F54" s="11"/>
      <c r="G54" s="11"/>
    </row>
    <row r="55" spans="1:9" x14ac:dyDescent="0.25">
      <c r="A55" s="6" t="s">
        <v>4</v>
      </c>
      <c r="B55" s="6" t="s">
        <v>48</v>
      </c>
      <c r="C55" s="7">
        <v>4500</v>
      </c>
      <c r="D55" s="8">
        <v>4500</v>
      </c>
      <c r="E55" s="8">
        <v>4500</v>
      </c>
      <c r="F55" s="8">
        <v>5500</v>
      </c>
      <c r="G55" s="9">
        <v>5000</v>
      </c>
    </row>
    <row r="56" spans="1:9" x14ac:dyDescent="0.25">
      <c r="A56" s="6" t="s">
        <v>68</v>
      </c>
      <c r="B56" s="6" t="s">
        <v>48</v>
      </c>
      <c r="C56" s="10">
        <v>24231</v>
      </c>
      <c r="D56" s="11">
        <v>37385</v>
      </c>
      <c r="E56" s="11">
        <v>37385</v>
      </c>
      <c r="F56" s="11">
        <v>46731</v>
      </c>
      <c r="G56" s="12">
        <v>47380</v>
      </c>
    </row>
    <row r="57" spans="1:9" x14ac:dyDescent="0.25">
      <c r="A57" s="6" t="s">
        <v>69</v>
      </c>
      <c r="B57" s="6" t="s">
        <v>48</v>
      </c>
      <c r="C57" s="10">
        <v>1500</v>
      </c>
      <c r="D57" s="11">
        <v>1750</v>
      </c>
      <c r="E57" s="11">
        <v>2250</v>
      </c>
      <c r="F57" s="11">
        <v>2500</v>
      </c>
      <c r="G57" s="12">
        <v>2500</v>
      </c>
    </row>
    <row r="58" spans="1:9" x14ac:dyDescent="0.25">
      <c r="A58" s="6" t="s">
        <v>70</v>
      </c>
      <c r="B58" s="6" t="s">
        <v>48</v>
      </c>
      <c r="C58" s="10">
        <v>3750</v>
      </c>
      <c r="D58" s="11">
        <v>4250</v>
      </c>
      <c r="E58" s="11">
        <v>4500</v>
      </c>
      <c r="F58" s="11">
        <v>5250</v>
      </c>
      <c r="G58" s="12">
        <v>5500</v>
      </c>
    </row>
    <row r="59" spans="1:9" x14ac:dyDescent="0.25">
      <c r="A59" s="6" t="s">
        <v>71</v>
      </c>
      <c r="B59" s="6" t="s">
        <v>48</v>
      </c>
      <c r="C59" s="10">
        <v>35000</v>
      </c>
      <c r="D59" s="11">
        <v>45000</v>
      </c>
      <c r="E59" s="11">
        <v>45000</v>
      </c>
      <c r="F59" s="11">
        <v>55000</v>
      </c>
      <c r="G59" s="12">
        <v>55000</v>
      </c>
    </row>
    <row r="60" spans="1:9" x14ac:dyDescent="0.25">
      <c r="A60" s="6" t="s">
        <v>72</v>
      </c>
      <c r="B60" s="6" t="s">
        <v>48</v>
      </c>
      <c r="C60" s="10">
        <v>15000</v>
      </c>
      <c r="D60" s="11">
        <v>15000</v>
      </c>
      <c r="E60" s="11">
        <v>15000</v>
      </c>
      <c r="F60" s="11">
        <v>12500</v>
      </c>
      <c r="G60" s="12">
        <v>12500</v>
      </c>
    </row>
    <row r="61" spans="1:9" x14ac:dyDescent="0.25">
      <c r="A61" s="6" t="s">
        <v>73</v>
      </c>
      <c r="B61" s="6" t="s">
        <v>48</v>
      </c>
      <c r="C61" s="10">
        <v>7500</v>
      </c>
      <c r="D61" s="11">
        <v>10000</v>
      </c>
      <c r="E61" s="11">
        <v>12500</v>
      </c>
      <c r="F61" s="11">
        <v>15000</v>
      </c>
      <c r="G61" s="12">
        <v>17500</v>
      </c>
    </row>
    <row r="62" spans="1:9" x14ac:dyDescent="0.25">
      <c r="A62" s="6" t="s">
        <v>74</v>
      </c>
      <c r="B62" s="6" t="s">
        <v>48</v>
      </c>
      <c r="C62" s="10">
        <v>12500</v>
      </c>
      <c r="D62" s="11">
        <v>15000</v>
      </c>
      <c r="E62" s="11">
        <v>17500</v>
      </c>
      <c r="F62" s="11">
        <v>18750</v>
      </c>
      <c r="G62" s="12">
        <v>19500</v>
      </c>
    </row>
    <row r="63" spans="1:9" x14ac:dyDescent="0.25">
      <c r="A63" s="6" t="s">
        <v>75</v>
      </c>
      <c r="B63" s="6" t="s">
        <v>48</v>
      </c>
      <c r="C63" s="10">
        <v>4700</v>
      </c>
      <c r="D63" s="11">
        <v>5250</v>
      </c>
      <c r="E63" s="11">
        <v>5500</v>
      </c>
      <c r="F63" s="11">
        <v>5750</v>
      </c>
      <c r="G63" s="12">
        <v>6000</v>
      </c>
    </row>
    <row r="64" spans="1:9" x14ac:dyDescent="0.25">
      <c r="A64" s="6" t="s">
        <v>76</v>
      </c>
      <c r="B64" s="6" t="s">
        <v>48</v>
      </c>
      <c r="C64" s="10">
        <v>2500</v>
      </c>
      <c r="D64" s="11">
        <v>2500</v>
      </c>
      <c r="E64" s="11">
        <v>2500</v>
      </c>
      <c r="F64" s="11">
        <v>3500</v>
      </c>
      <c r="G64" s="12">
        <v>3500</v>
      </c>
      <c r="H64" s="21"/>
      <c r="I64" s="72"/>
    </row>
    <row r="65" spans="1:9" x14ac:dyDescent="0.25">
      <c r="A65" s="6" t="s">
        <v>80</v>
      </c>
      <c r="B65" s="6" t="s">
        <v>48</v>
      </c>
      <c r="C65" s="13">
        <v>1500</v>
      </c>
      <c r="D65" s="14">
        <v>2400</v>
      </c>
      <c r="E65" s="14">
        <v>2600</v>
      </c>
      <c r="F65" s="14">
        <v>3500</v>
      </c>
      <c r="G65" s="15">
        <v>3500</v>
      </c>
      <c r="H65" s="21"/>
      <c r="I65" s="72"/>
    </row>
    <row r="66" spans="1:9" x14ac:dyDescent="0.25">
      <c r="A66" s="6"/>
      <c r="B66" s="6"/>
      <c r="C66" s="11"/>
      <c r="D66" s="11"/>
      <c r="E66" s="11"/>
      <c r="F66" s="11"/>
      <c r="G66" s="11"/>
    </row>
    <row r="67" spans="1:9" x14ac:dyDescent="0.25">
      <c r="A67" s="2" t="s">
        <v>78</v>
      </c>
      <c r="B67" t="s">
        <v>48</v>
      </c>
      <c r="C67" s="5">
        <v>163527</v>
      </c>
      <c r="D67" s="5">
        <v>204112</v>
      </c>
      <c r="E67" s="5">
        <v>248004</v>
      </c>
      <c r="F67" s="5">
        <v>310442</v>
      </c>
      <c r="G67" s="5">
        <v>318514</v>
      </c>
      <c r="H67" s="72"/>
    </row>
    <row r="68" spans="1:9" x14ac:dyDescent="0.25">
      <c r="C68" s="3"/>
      <c r="D68" s="3"/>
      <c r="E68" s="3"/>
      <c r="F68" s="3"/>
      <c r="G68" s="3"/>
    </row>
    <row r="69" spans="1:9" x14ac:dyDescent="0.25">
      <c r="A69" s="2" t="s">
        <v>79</v>
      </c>
      <c r="B69" t="s">
        <v>48</v>
      </c>
      <c r="C69" s="5">
        <f>C39+C36-C67</f>
        <v>201405.75</v>
      </c>
      <c r="D69" s="5">
        <f>D39+D36-D67</f>
        <v>342459.5</v>
      </c>
      <c r="E69" s="5">
        <f>E39+E36-E67</f>
        <v>562251.75</v>
      </c>
      <c r="F69" s="5">
        <f>F39+F36-F67</f>
        <v>780464.5</v>
      </c>
      <c r="G69" s="5">
        <f>G39+G36-G67</f>
        <v>798908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40"/>
  <sheetViews>
    <sheetView showGridLines="0" workbookViewId="0">
      <selection activeCell="C1" sqref="C1:G1"/>
    </sheetView>
  </sheetViews>
  <sheetFormatPr defaultRowHeight="15" x14ac:dyDescent="0.25"/>
  <cols>
    <col min="1" max="1" width="39.42578125" bestFit="1" customWidth="1"/>
    <col min="2" max="2" width="16.140625" bestFit="1" customWidth="1"/>
    <col min="3" max="7" width="12.140625" customWidth="1"/>
    <col min="9" max="9" width="11.5703125" bestFit="1" customWidth="1"/>
  </cols>
  <sheetData>
    <row r="1" spans="1:9" ht="21" x14ac:dyDescent="0.35">
      <c r="A1" s="57" t="s">
        <v>98</v>
      </c>
      <c r="C1" s="2">
        <v>2021</v>
      </c>
      <c r="D1" s="2">
        <v>2022</v>
      </c>
      <c r="E1" s="2">
        <v>2023</v>
      </c>
      <c r="F1" s="2">
        <v>2024</v>
      </c>
      <c r="G1" s="2">
        <v>2025</v>
      </c>
    </row>
    <row r="2" spans="1:9" x14ac:dyDescent="0.25">
      <c r="A2" s="2"/>
      <c r="C2" s="2"/>
      <c r="D2" s="2"/>
      <c r="E2" s="2"/>
      <c r="F2" s="2"/>
      <c r="G2" s="2"/>
    </row>
    <row r="3" spans="1:9" x14ac:dyDescent="0.25">
      <c r="A3" s="2" t="s">
        <v>82</v>
      </c>
      <c r="C3" s="2"/>
      <c r="D3" s="2"/>
      <c r="E3" s="2"/>
      <c r="F3" s="2"/>
      <c r="G3" s="2"/>
    </row>
    <row r="4" spans="1:9" x14ac:dyDescent="0.25">
      <c r="A4" t="s">
        <v>83</v>
      </c>
      <c r="B4" t="s">
        <v>48</v>
      </c>
      <c r="C4" s="7">
        <v>15000</v>
      </c>
      <c r="D4" s="8">
        <v>17500</v>
      </c>
      <c r="E4" s="8">
        <v>20000</v>
      </c>
      <c r="F4" s="8">
        <v>24000</v>
      </c>
      <c r="G4" s="9">
        <v>26000</v>
      </c>
    </row>
    <row r="5" spans="1:9" x14ac:dyDescent="0.25">
      <c r="B5" t="s">
        <v>53</v>
      </c>
      <c r="C5" s="51">
        <v>0.2</v>
      </c>
      <c r="D5" s="52">
        <v>0.3</v>
      </c>
      <c r="E5" s="52">
        <v>0.3</v>
      </c>
      <c r="F5" s="52">
        <v>0.3</v>
      </c>
      <c r="G5" s="53">
        <v>0.3</v>
      </c>
    </row>
    <row r="6" spans="1:9" x14ac:dyDescent="0.25">
      <c r="A6" t="s">
        <v>84</v>
      </c>
      <c r="B6" t="s">
        <v>48</v>
      </c>
      <c r="C6" s="7">
        <v>75000</v>
      </c>
      <c r="D6" s="8">
        <v>75000</v>
      </c>
      <c r="E6" s="8">
        <v>83500</v>
      </c>
      <c r="F6" s="8">
        <v>97500</v>
      </c>
      <c r="G6" s="9">
        <v>100000</v>
      </c>
    </row>
    <row r="7" spans="1:9" x14ac:dyDescent="0.25">
      <c r="B7" t="s">
        <v>53</v>
      </c>
      <c r="C7" s="51">
        <v>0.1</v>
      </c>
      <c r="D7" s="52">
        <v>0.2</v>
      </c>
      <c r="E7" s="52">
        <v>0.2</v>
      </c>
      <c r="F7" s="52">
        <v>0.2</v>
      </c>
      <c r="G7" s="53">
        <v>0.2</v>
      </c>
      <c r="H7" s="1"/>
    </row>
    <row r="8" spans="1:9" x14ac:dyDescent="0.25">
      <c r="A8" s="2" t="s">
        <v>85</v>
      </c>
      <c r="D8" s="3"/>
      <c r="E8" s="3"/>
      <c r="F8" s="3"/>
      <c r="G8" s="3"/>
    </row>
    <row r="9" spans="1:9" x14ac:dyDescent="0.25">
      <c r="A9" t="s">
        <v>86</v>
      </c>
      <c r="B9" t="s">
        <v>87</v>
      </c>
      <c r="C9" s="30">
        <v>60</v>
      </c>
      <c r="D9" s="40">
        <v>65</v>
      </c>
      <c r="E9" s="40">
        <v>67</v>
      </c>
      <c r="F9" s="40">
        <v>70</v>
      </c>
      <c r="G9" s="41">
        <v>70</v>
      </c>
    </row>
    <row r="10" spans="1:9" x14ac:dyDescent="0.25">
      <c r="B10" t="s">
        <v>53</v>
      </c>
      <c r="C10" s="59">
        <v>0.15</v>
      </c>
      <c r="D10" s="58">
        <v>0.2</v>
      </c>
      <c r="E10" s="58">
        <v>0.2</v>
      </c>
      <c r="F10" s="58">
        <v>0.2</v>
      </c>
      <c r="G10" s="60">
        <v>0.2</v>
      </c>
      <c r="H10" s="1"/>
      <c r="I10" s="1"/>
    </row>
    <row r="11" spans="1:9" x14ac:dyDescent="0.25">
      <c r="A11" t="s">
        <v>51</v>
      </c>
      <c r="B11" t="s">
        <v>48</v>
      </c>
      <c r="C11" s="10">
        <v>30000</v>
      </c>
      <c r="D11" s="11">
        <v>35000</v>
      </c>
      <c r="E11" s="11">
        <v>37500</v>
      </c>
      <c r="F11" s="11">
        <v>39000</v>
      </c>
      <c r="G11" s="12">
        <v>40000</v>
      </c>
    </row>
    <row r="12" spans="1:9" x14ac:dyDescent="0.25">
      <c r="B12" t="s">
        <v>53</v>
      </c>
      <c r="C12" s="51">
        <v>0.2</v>
      </c>
      <c r="D12" s="52">
        <v>0.3</v>
      </c>
      <c r="E12" s="52">
        <v>0.3</v>
      </c>
      <c r="F12" s="52">
        <v>0.3</v>
      </c>
      <c r="G12" s="53">
        <v>0.3</v>
      </c>
      <c r="H12" s="1"/>
    </row>
    <row r="13" spans="1:9" x14ac:dyDescent="0.25">
      <c r="A13" s="2" t="s">
        <v>88</v>
      </c>
      <c r="D13" s="3"/>
      <c r="E13" s="3"/>
      <c r="F13" s="3"/>
      <c r="G13" s="3"/>
    </row>
    <row r="14" spans="1:9" x14ac:dyDescent="0.25">
      <c r="A14" t="s">
        <v>89</v>
      </c>
      <c r="B14" t="s">
        <v>48</v>
      </c>
      <c r="C14" s="7">
        <v>22500</v>
      </c>
      <c r="D14" s="8">
        <v>27500</v>
      </c>
      <c r="E14" s="8">
        <v>30000</v>
      </c>
      <c r="F14" s="8">
        <v>33750</v>
      </c>
      <c r="G14" s="9">
        <v>35000</v>
      </c>
    </row>
    <row r="15" spans="1:9" x14ac:dyDescent="0.25">
      <c r="B15" t="s">
        <v>53</v>
      </c>
      <c r="C15" s="51">
        <v>1</v>
      </c>
      <c r="D15" s="52">
        <v>1</v>
      </c>
      <c r="E15" s="52">
        <v>1</v>
      </c>
      <c r="F15" s="52">
        <v>1</v>
      </c>
      <c r="G15" s="53">
        <v>1</v>
      </c>
    </row>
    <row r="16" spans="1:9" x14ac:dyDescent="0.25">
      <c r="A16" s="2" t="s">
        <v>90</v>
      </c>
      <c r="D16" s="3"/>
      <c r="E16" s="3"/>
      <c r="F16" s="3"/>
      <c r="G16" s="3"/>
    </row>
    <row r="17" spans="1:13" x14ac:dyDescent="0.25">
      <c r="A17" t="s">
        <v>91</v>
      </c>
      <c r="B17" t="s">
        <v>48</v>
      </c>
      <c r="C17" s="7">
        <v>2500</v>
      </c>
      <c r="D17" s="8">
        <v>7500</v>
      </c>
      <c r="E17" s="8">
        <v>10000</v>
      </c>
      <c r="F17" s="8">
        <v>12500</v>
      </c>
      <c r="G17" s="9">
        <v>14000</v>
      </c>
    </row>
    <row r="18" spans="1:13" x14ac:dyDescent="0.25">
      <c r="B18" t="s">
        <v>53</v>
      </c>
      <c r="C18" s="51">
        <v>0.3</v>
      </c>
      <c r="D18" s="52">
        <v>0.5</v>
      </c>
      <c r="E18" s="52">
        <v>0.5</v>
      </c>
      <c r="F18" s="52">
        <v>0.5</v>
      </c>
      <c r="G18" s="53">
        <v>0.5</v>
      </c>
    </row>
    <row r="19" spans="1:13" x14ac:dyDescent="0.25">
      <c r="A19" s="2" t="s">
        <v>55</v>
      </c>
      <c r="D19" s="3"/>
      <c r="E19" s="3"/>
      <c r="F19" s="3"/>
      <c r="G19" s="3"/>
    </row>
    <row r="20" spans="1:13" x14ac:dyDescent="0.25">
      <c r="A20" t="s">
        <v>92</v>
      </c>
      <c r="B20" t="s">
        <v>48</v>
      </c>
      <c r="C20" s="7">
        <f>547160/2</f>
        <v>273580</v>
      </c>
      <c r="D20" s="8">
        <f>690646/2</f>
        <v>345323</v>
      </c>
      <c r="E20" s="8">
        <v>468346.5</v>
      </c>
      <c r="F20" s="8">
        <v>605200</v>
      </c>
      <c r="G20" s="9">
        <v>616499</v>
      </c>
      <c r="I20" s="78"/>
      <c r="J20" s="78"/>
      <c r="K20" s="78"/>
      <c r="L20" s="78"/>
      <c r="M20" s="78"/>
    </row>
    <row r="21" spans="1:13" x14ac:dyDescent="0.25">
      <c r="B21" t="s">
        <v>57</v>
      </c>
      <c r="C21" s="13">
        <f>118074/2</f>
        <v>59037</v>
      </c>
      <c r="D21" s="14">
        <f>197129/2</f>
        <v>98564.5</v>
      </c>
      <c r="E21" s="14">
        <v>126419.5</v>
      </c>
      <c r="F21" s="14">
        <v>157940</v>
      </c>
      <c r="G21" s="15">
        <v>161650</v>
      </c>
      <c r="I21" s="78"/>
      <c r="J21" s="78"/>
      <c r="K21" s="78"/>
      <c r="L21" s="78"/>
      <c r="M21" s="78"/>
    </row>
    <row r="22" spans="1:13" ht="21" x14ac:dyDescent="0.35">
      <c r="A22" s="57" t="s">
        <v>12</v>
      </c>
    </row>
    <row r="23" spans="1:13" x14ac:dyDescent="0.25">
      <c r="A23" s="2"/>
    </row>
    <row r="24" spans="1:13" x14ac:dyDescent="0.25">
      <c r="A24" s="2" t="s">
        <v>60</v>
      </c>
    </row>
    <row r="25" spans="1:13" x14ac:dyDescent="0.25">
      <c r="A25" t="s">
        <v>93</v>
      </c>
      <c r="B25" t="s">
        <v>62</v>
      </c>
      <c r="C25" s="39">
        <v>0.5</v>
      </c>
      <c r="D25" s="40">
        <v>1</v>
      </c>
      <c r="E25" s="40">
        <v>1</v>
      </c>
      <c r="F25" s="40">
        <v>1</v>
      </c>
      <c r="G25" s="41">
        <v>1</v>
      </c>
    </row>
    <row r="26" spans="1:13" x14ac:dyDescent="0.25">
      <c r="A26" t="s">
        <v>94</v>
      </c>
      <c r="B26" t="s">
        <v>62</v>
      </c>
      <c r="C26" s="42">
        <v>0</v>
      </c>
      <c r="D26" s="43">
        <v>0</v>
      </c>
      <c r="E26" s="43">
        <v>0</v>
      </c>
      <c r="F26" s="43">
        <v>0</v>
      </c>
      <c r="G26" s="44">
        <v>0</v>
      </c>
    </row>
    <row r="27" spans="1:13" x14ac:dyDescent="0.25">
      <c r="B27" t="s">
        <v>63</v>
      </c>
      <c r="C27" s="45">
        <v>16000</v>
      </c>
      <c r="D27" s="46">
        <v>32000</v>
      </c>
      <c r="E27" s="46">
        <v>35000</v>
      </c>
      <c r="F27" s="46">
        <v>36000</v>
      </c>
      <c r="G27" s="47">
        <v>36000</v>
      </c>
    </row>
    <row r="28" spans="1:13" x14ac:dyDescent="0.25">
      <c r="C28" s="3"/>
      <c r="D28" s="3"/>
      <c r="E28" s="3"/>
      <c r="F28" s="3"/>
      <c r="G28" s="3"/>
    </row>
    <row r="29" spans="1:13" x14ac:dyDescent="0.25">
      <c r="A29" s="2" t="s">
        <v>67</v>
      </c>
      <c r="C29" s="3"/>
      <c r="D29" s="3"/>
      <c r="E29" s="3"/>
      <c r="F29" s="3"/>
      <c r="G29" s="3"/>
    </row>
    <row r="30" spans="1:13" x14ac:dyDescent="0.25">
      <c r="A30" t="s">
        <v>77</v>
      </c>
      <c r="B30" t="s">
        <v>48</v>
      </c>
      <c r="C30" s="7">
        <v>500</v>
      </c>
      <c r="D30" s="8">
        <v>500</v>
      </c>
      <c r="E30" s="8">
        <v>500</v>
      </c>
      <c r="F30" s="8">
        <v>600</v>
      </c>
      <c r="G30" s="9">
        <v>600</v>
      </c>
    </row>
    <row r="31" spans="1:13" x14ac:dyDescent="0.25">
      <c r="A31" t="s">
        <v>95</v>
      </c>
      <c r="B31" t="s">
        <v>48</v>
      </c>
      <c r="C31" s="10">
        <v>500</v>
      </c>
      <c r="D31" s="11">
        <v>500</v>
      </c>
      <c r="E31" s="11">
        <v>750</v>
      </c>
      <c r="F31" s="11">
        <v>750</v>
      </c>
      <c r="G31" s="12">
        <v>750</v>
      </c>
    </row>
    <row r="32" spans="1:13" x14ac:dyDescent="0.25">
      <c r="A32" t="s">
        <v>70</v>
      </c>
      <c r="B32" t="s">
        <v>48</v>
      </c>
      <c r="C32" s="10">
        <v>3500</v>
      </c>
      <c r="D32" s="11">
        <v>5500</v>
      </c>
      <c r="E32" s="11">
        <v>5750</v>
      </c>
      <c r="F32" s="11">
        <v>6500</v>
      </c>
      <c r="G32" s="12">
        <v>7000</v>
      </c>
    </row>
    <row r="33" spans="1:7" x14ac:dyDescent="0.25">
      <c r="A33" t="s">
        <v>96</v>
      </c>
      <c r="B33" t="s">
        <v>48</v>
      </c>
      <c r="C33" s="10">
        <v>2500</v>
      </c>
      <c r="D33" s="11">
        <v>2500</v>
      </c>
      <c r="E33" s="11">
        <v>2750</v>
      </c>
      <c r="F33" s="11">
        <v>3500</v>
      </c>
      <c r="G33" s="12">
        <v>3500</v>
      </c>
    </row>
    <row r="34" spans="1:7" x14ac:dyDescent="0.25">
      <c r="A34" t="s">
        <v>76</v>
      </c>
      <c r="B34" t="s">
        <v>48</v>
      </c>
      <c r="C34" s="10">
        <v>2500</v>
      </c>
      <c r="D34" s="11">
        <v>2500</v>
      </c>
      <c r="E34" s="11">
        <v>2500</v>
      </c>
      <c r="F34" s="11">
        <v>3500</v>
      </c>
      <c r="G34" s="12">
        <v>3500</v>
      </c>
    </row>
    <row r="35" spans="1:7" x14ac:dyDescent="0.25">
      <c r="A35" t="s">
        <v>4</v>
      </c>
      <c r="B35" t="s">
        <v>48</v>
      </c>
      <c r="C35" s="10">
        <v>1500</v>
      </c>
      <c r="D35" s="11">
        <v>500</v>
      </c>
      <c r="E35" s="11">
        <v>1000</v>
      </c>
      <c r="F35" s="11">
        <v>1500</v>
      </c>
      <c r="G35" s="12">
        <v>1500</v>
      </c>
    </row>
    <row r="36" spans="1:7" x14ac:dyDescent="0.25">
      <c r="A36" t="s">
        <v>72</v>
      </c>
      <c r="B36" t="s">
        <v>48</v>
      </c>
      <c r="C36" s="13">
        <v>7500</v>
      </c>
      <c r="D36" s="14">
        <v>8500</v>
      </c>
      <c r="E36" s="14">
        <v>9500</v>
      </c>
      <c r="F36" s="14">
        <v>10000</v>
      </c>
      <c r="G36" s="15">
        <v>10000</v>
      </c>
    </row>
    <row r="37" spans="1:7" x14ac:dyDescent="0.25">
      <c r="C37" s="3"/>
      <c r="D37" s="3"/>
      <c r="E37" s="3"/>
      <c r="F37" s="3"/>
      <c r="G37" s="3"/>
    </row>
    <row r="38" spans="1:7" x14ac:dyDescent="0.25">
      <c r="A38" t="s">
        <v>97</v>
      </c>
      <c r="B38" t="s">
        <v>48</v>
      </c>
      <c r="C38" s="5">
        <f>SUM(C27:C36)</f>
        <v>34500</v>
      </c>
      <c r="D38" s="5">
        <f t="shared" ref="D38:G38" si="0">SUM(D27:D36)</f>
        <v>52500</v>
      </c>
      <c r="E38" s="5">
        <f t="shared" si="0"/>
        <v>57750</v>
      </c>
      <c r="F38" s="5">
        <f t="shared" si="0"/>
        <v>62350</v>
      </c>
      <c r="G38" s="5">
        <f t="shared" si="0"/>
        <v>62850</v>
      </c>
    </row>
    <row r="39" spans="1:7" x14ac:dyDescent="0.25">
      <c r="C39" s="3"/>
      <c r="D39" s="3"/>
      <c r="E39" s="3"/>
      <c r="F39" s="3"/>
      <c r="G39" s="3"/>
    </row>
    <row r="40" spans="1:7" x14ac:dyDescent="0.25">
      <c r="A40" t="s">
        <v>79</v>
      </c>
      <c r="B40" t="s">
        <v>48</v>
      </c>
      <c r="C40" s="5">
        <f>C21-C38</f>
        <v>24537</v>
      </c>
      <c r="D40" s="5">
        <f>D21-D38</f>
        <v>46064.5</v>
      </c>
      <c r="E40" s="5">
        <f>E21-E38</f>
        <v>68669.5</v>
      </c>
      <c r="F40" s="5">
        <f>F21-F38</f>
        <v>95590</v>
      </c>
      <c r="G40" s="5">
        <f>G21-G38</f>
        <v>98800</v>
      </c>
    </row>
  </sheetData>
  <pageMargins left="0.7" right="0.7" top="0.75" bottom="0.75" header="0.3" footer="0.3"/>
  <ignoredErrors>
    <ignoredError sqref="C38:G3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51"/>
  <sheetViews>
    <sheetView showGridLines="0" topLeftCell="A22" workbookViewId="0">
      <selection activeCell="E31" sqref="E31"/>
    </sheetView>
  </sheetViews>
  <sheetFormatPr defaultRowHeight="15" x14ac:dyDescent="0.25"/>
  <cols>
    <col min="1" max="1" width="50.5703125" bestFit="1" customWidth="1"/>
    <col min="2" max="2" width="16.140625" bestFit="1" customWidth="1"/>
    <col min="3" max="3" width="11.5703125" style="3" bestFit="1" customWidth="1"/>
    <col min="4" max="4" width="9.140625" style="3"/>
  </cols>
  <sheetData>
    <row r="1" spans="1:7" ht="21" x14ac:dyDescent="0.35">
      <c r="A1" s="57" t="s">
        <v>20</v>
      </c>
      <c r="C1" s="2">
        <v>2021</v>
      </c>
      <c r="D1" s="2">
        <v>2022</v>
      </c>
      <c r="E1" s="2">
        <v>2023</v>
      </c>
      <c r="F1" s="2">
        <v>2024</v>
      </c>
      <c r="G1" s="2">
        <v>2025</v>
      </c>
    </row>
    <row r="2" spans="1:7" ht="21" x14ac:dyDescent="0.35">
      <c r="A2" s="57"/>
      <c r="C2" s="4"/>
      <c r="D2" s="4"/>
      <c r="E2" s="4"/>
      <c r="F2" s="4"/>
      <c r="G2" s="4"/>
    </row>
    <row r="3" spans="1:7" x14ac:dyDescent="0.25">
      <c r="A3" t="s">
        <v>99</v>
      </c>
      <c r="B3" t="s">
        <v>62</v>
      </c>
      <c r="C3" s="54">
        <v>1</v>
      </c>
      <c r="D3" s="55">
        <v>1</v>
      </c>
      <c r="E3" s="55">
        <v>1</v>
      </c>
      <c r="F3" s="55">
        <v>1</v>
      </c>
      <c r="G3" s="56">
        <v>1</v>
      </c>
    </row>
    <row r="4" spans="1:7" x14ac:dyDescent="0.25">
      <c r="A4" t="s">
        <v>100</v>
      </c>
      <c r="B4" t="s">
        <v>62</v>
      </c>
      <c r="C4" s="61">
        <v>0.5</v>
      </c>
      <c r="D4" s="62">
        <v>0.5</v>
      </c>
      <c r="E4" s="62">
        <v>1</v>
      </c>
      <c r="F4" s="62">
        <v>2</v>
      </c>
      <c r="G4" s="63">
        <v>2</v>
      </c>
    </row>
    <row r="5" spans="1:7" x14ac:dyDescent="0.25">
      <c r="A5" t="s">
        <v>101</v>
      </c>
      <c r="B5" t="s">
        <v>62</v>
      </c>
      <c r="C5" s="61">
        <v>0.5</v>
      </c>
      <c r="D5" s="62">
        <v>1</v>
      </c>
      <c r="E5" s="62">
        <v>1</v>
      </c>
      <c r="F5" s="62">
        <v>1</v>
      </c>
      <c r="G5" s="63">
        <v>1</v>
      </c>
    </row>
    <row r="6" spans="1:7" x14ac:dyDescent="0.25">
      <c r="B6" t="s">
        <v>63</v>
      </c>
      <c r="C6" s="45">
        <v>30000</v>
      </c>
      <c r="D6" s="46">
        <v>50000</v>
      </c>
      <c r="E6" s="46">
        <v>50000</v>
      </c>
      <c r="F6" s="46">
        <v>50000</v>
      </c>
      <c r="G6" s="47">
        <v>50000</v>
      </c>
    </row>
    <row r="7" spans="1:7" x14ac:dyDescent="0.25">
      <c r="A7" t="s">
        <v>102</v>
      </c>
      <c r="B7" t="s">
        <v>62</v>
      </c>
      <c r="C7" s="39">
        <f>SUM(C3:C5)</f>
        <v>2</v>
      </c>
      <c r="D7" s="40">
        <f>SUM(D3:D5)</f>
        <v>2.5</v>
      </c>
      <c r="E7" s="40">
        <f t="shared" ref="E7:G7" si="0">SUM(E3:E5)</f>
        <v>3</v>
      </c>
      <c r="F7" s="40">
        <f t="shared" si="0"/>
        <v>4</v>
      </c>
      <c r="G7" s="41">
        <f t="shared" si="0"/>
        <v>4</v>
      </c>
    </row>
    <row r="8" spans="1:7" x14ac:dyDescent="0.25">
      <c r="B8" t="s">
        <v>103</v>
      </c>
      <c r="C8" s="13">
        <f>C7*C6</f>
        <v>60000</v>
      </c>
      <c r="D8" s="14">
        <f t="shared" ref="D8:G8" si="1">D7*D6</f>
        <v>125000</v>
      </c>
      <c r="E8" s="14">
        <f t="shared" si="1"/>
        <v>150000</v>
      </c>
      <c r="F8" s="14">
        <f t="shared" si="1"/>
        <v>200000</v>
      </c>
      <c r="G8" s="15">
        <f t="shared" si="1"/>
        <v>200000</v>
      </c>
    </row>
    <row r="9" spans="1:7" x14ac:dyDescent="0.25">
      <c r="E9" s="3"/>
      <c r="F9" s="3"/>
      <c r="G9" s="3"/>
    </row>
    <row r="10" spans="1:7" x14ac:dyDescent="0.25">
      <c r="A10" s="2" t="s">
        <v>22</v>
      </c>
      <c r="E10" s="3"/>
      <c r="F10" s="3"/>
      <c r="G10" s="3"/>
    </row>
    <row r="11" spans="1:7" x14ac:dyDescent="0.25">
      <c r="A11" t="s">
        <v>77</v>
      </c>
      <c r="C11" s="7">
        <v>500</v>
      </c>
      <c r="D11" s="8">
        <v>500</v>
      </c>
      <c r="E11" s="8">
        <v>1500</v>
      </c>
      <c r="F11" s="8">
        <v>2000</v>
      </c>
      <c r="G11" s="9">
        <v>2000</v>
      </c>
    </row>
    <row r="12" spans="1:7" x14ac:dyDescent="0.25">
      <c r="A12" t="s">
        <v>104</v>
      </c>
      <c r="C12" s="10">
        <v>22500</v>
      </c>
      <c r="D12" s="11">
        <v>27300</v>
      </c>
      <c r="E12" s="11">
        <v>32750</v>
      </c>
      <c r="F12" s="11">
        <v>42500</v>
      </c>
      <c r="G12" s="12">
        <v>42500</v>
      </c>
    </row>
    <row r="13" spans="1:7" x14ac:dyDescent="0.25">
      <c r="A13" t="s">
        <v>4</v>
      </c>
      <c r="C13" s="10">
        <v>4500</v>
      </c>
      <c r="D13" s="11">
        <v>4500</v>
      </c>
      <c r="E13" s="11">
        <v>4500</v>
      </c>
      <c r="F13" s="11">
        <v>5000</v>
      </c>
      <c r="G13" s="12">
        <v>5000</v>
      </c>
    </row>
    <row r="14" spans="1:7" x14ac:dyDescent="0.25">
      <c r="A14" t="s">
        <v>105</v>
      </c>
      <c r="C14" s="10">
        <v>2500</v>
      </c>
      <c r="D14" s="11">
        <v>2500</v>
      </c>
      <c r="E14" s="11">
        <v>3000</v>
      </c>
      <c r="F14" s="11">
        <v>3000</v>
      </c>
      <c r="G14" s="12">
        <v>3000</v>
      </c>
    </row>
    <row r="15" spans="1:7" x14ac:dyDescent="0.25">
      <c r="A15" t="s">
        <v>106</v>
      </c>
      <c r="C15" s="13">
        <v>1500</v>
      </c>
      <c r="D15" s="14">
        <v>1500</v>
      </c>
      <c r="E15" s="14">
        <v>1500</v>
      </c>
      <c r="F15" s="14">
        <v>1500</v>
      </c>
      <c r="G15" s="15">
        <v>1500</v>
      </c>
    </row>
    <row r="16" spans="1:7" x14ac:dyDescent="0.25">
      <c r="A16" s="2" t="s">
        <v>107</v>
      </c>
      <c r="B16" s="2"/>
      <c r="C16" s="5">
        <v>31500</v>
      </c>
      <c r="D16" s="5">
        <v>36300</v>
      </c>
      <c r="E16" s="5">
        <v>43250</v>
      </c>
      <c r="F16" s="5">
        <v>54000</v>
      </c>
      <c r="G16" s="5">
        <v>54000</v>
      </c>
    </row>
    <row r="17" spans="1:7" x14ac:dyDescent="0.25">
      <c r="E17" s="3"/>
      <c r="F17" s="3"/>
      <c r="G17" s="3"/>
    </row>
    <row r="18" spans="1:7" x14ac:dyDescent="0.25">
      <c r="A18" s="2" t="s">
        <v>23</v>
      </c>
      <c r="E18" s="3"/>
      <c r="F18" s="3"/>
      <c r="G18" s="3"/>
    </row>
    <row r="19" spans="1:7" x14ac:dyDescent="0.25">
      <c r="A19" t="s">
        <v>108</v>
      </c>
      <c r="C19" s="7">
        <f>600*12</f>
        <v>7200</v>
      </c>
      <c r="D19" s="8">
        <f t="shared" ref="D19" si="2">600*12</f>
        <v>7200</v>
      </c>
      <c r="E19" s="8">
        <v>15500</v>
      </c>
      <c r="F19" s="8">
        <v>15500</v>
      </c>
      <c r="G19" s="9">
        <v>15500</v>
      </c>
    </row>
    <row r="20" spans="1:7" x14ac:dyDescent="0.25">
      <c r="A20" s="67" t="s">
        <v>149</v>
      </c>
      <c r="C20" s="10">
        <f>2900*12</f>
        <v>34800</v>
      </c>
      <c r="D20" s="11">
        <f t="shared" ref="D20" si="3">2900*12</f>
        <v>34800</v>
      </c>
      <c r="E20" s="11">
        <v>45000</v>
      </c>
      <c r="F20" s="11">
        <v>45000</v>
      </c>
      <c r="G20" s="12">
        <v>45000</v>
      </c>
    </row>
    <row r="21" spans="1:7" x14ac:dyDescent="0.25">
      <c r="A21" t="s">
        <v>109</v>
      </c>
      <c r="C21" s="10">
        <v>6300</v>
      </c>
      <c r="D21" s="11">
        <v>7200</v>
      </c>
      <c r="E21" s="11">
        <v>8500</v>
      </c>
      <c r="F21" s="11">
        <v>8500</v>
      </c>
      <c r="G21" s="12">
        <v>8750</v>
      </c>
    </row>
    <row r="22" spans="1:7" x14ac:dyDescent="0.25">
      <c r="A22" t="s">
        <v>110</v>
      </c>
      <c r="C22" s="10">
        <v>3500</v>
      </c>
      <c r="D22" s="11">
        <v>3500</v>
      </c>
      <c r="E22" s="11">
        <v>4000</v>
      </c>
      <c r="F22" s="11">
        <v>4500</v>
      </c>
      <c r="G22" s="12">
        <v>4500</v>
      </c>
    </row>
    <row r="23" spans="1:7" x14ac:dyDescent="0.25">
      <c r="A23" t="s">
        <v>111</v>
      </c>
      <c r="C23" s="13">
        <v>2500</v>
      </c>
      <c r="D23" s="14">
        <v>2750</v>
      </c>
      <c r="E23" s="14">
        <v>3000</v>
      </c>
      <c r="F23" s="14">
        <v>3250</v>
      </c>
      <c r="G23" s="15">
        <v>3300</v>
      </c>
    </row>
    <row r="24" spans="1:7" x14ac:dyDescent="0.25">
      <c r="A24" s="2" t="s">
        <v>112</v>
      </c>
      <c r="B24" s="2"/>
      <c r="C24" s="5">
        <f>SUM(C19:C23)</f>
        <v>54300</v>
      </c>
      <c r="D24" s="5">
        <f>SUM(D19:D23)</f>
        <v>55450</v>
      </c>
      <c r="E24" s="5">
        <f>SUM(E19:E23)</f>
        <v>76000</v>
      </c>
      <c r="F24" s="5">
        <f>SUM(F19:F23)</f>
        <v>76750</v>
      </c>
      <c r="G24" s="5">
        <f>SUM(G19:G23)</f>
        <v>77050</v>
      </c>
    </row>
    <row r="25" spans="1:7" x14ac:dyDescent="0.25">
      <c r="E25" s="3"/>
      <c r="F25" s="3"/>
      <c r="G25" s="3"/>
    </row>
    <row r="26" spans="1:7" x14ac:dyDescent="0.25">
      <c r="A26" s="2" t="s">
        <v>24</v>
      </c>
      <c r="E26" s="3"/>
      <c r="F26" s="3"/>
      <c r="G26" s="3"/>
    </row>
    <row r="27" spans="1:7" x14ac:dyDescent="0.25">
      <c r="A27" t="s">
        <v>113</v>
      </c>
      <c r="C27" s="7">
        <v>8500</v>
      </c>
      <c r="D27" s="8">
        <v>9000</v>
      </c>
      <c r="E27" s="8">
        <v>15000</v>
      </c>
      <c r="F27" s="8">
        <v>15500</v>
      </c>
      <c r="G27" s="9">
        <v>17500</v>
      </c>
    </row>
    <row r="28" spans="1:7" x14ac:dyDescent="0.25">
      <c r="A28" t="s">
        <v>114</v>
      </c>
      <c r="C28" s="10">
        <v>3500</v>
      </c>
      <c r="D28" s="11">
        <v>3500</v>
      </c>
      <c r="E28" s="11">
        <v>4000</v>
      </c>
      <c r="F28" s="11">
        <v>4000</v>
      </c>
      <c r="G28" s="12">
        <v>4000</v>
      </c>
    </row>
    <row r="29" spans="1:7" x14ac:dyDescent="0.25">
      <c r="A29" t="s">
        <v>115</v>
      </c>
      <c r="C29" s="10">
        <v>1000</v>
      </c>
      <c r="D29" s="11">
        <v>1000</v>
      </c>
      <c r="E29" s="11">
        <v>1250</v>
      </c>
      <c r="F29" s="11">
        <v>2000</v>
      </c>
      <c r="G29" s="12">
        <v>2500</v>
      </c>
    </row>
    <row r="30" spans="1:7" x14ac:dyDescent="0.25">
      <c r="A30" t="s">
        <v>116</v>
      </c>
      <c r="C30" s="10">
        <v>2500</v>
      </c>
      <c r="D30" s="11">
        <v>3750</v>
      </c>
      <c r="E30" s="11">
        <v>4000</v>
      </c>
      <c r="F30" s="11">
        <v>4250</v>
      </c>
      <c r="G30" s="12">
        <v>4500</v>
      </c>
    </row>
    <row r="31" spans="1:7" x14ac:dyDescent="0.25">
      <c r="A31" t="s">
        <v>117</v>
      </c>
      <c r="C31" s="13">
        <v>1500</v>
      </c>
      <c r="D31" s="14">
        <v>1500</v>
      </c>
      <c r="E31" s="14">
        <v>1750</v>
      </c>
      <c r="F31" s="14">
        <v>2500</v>
      </c>
      <c r="G31" s="15">
        <v>2500</v>
      </c>
    </row>
    <row r="32" spans="1:7" x14ac:dyDescent="0.25">
      <c r="A32" s="2" t="s">
        <v>118</v>
      </c>
      <c r="B32" s="2"/>
      <c r="C32" s="5">
        <f>SUM(C27:C31)</f>
        <v>17000</v>
      </c>
      <c r="D32" s="5">
        <f t="shared" ref="D32:G32" si="4">SUM(D27:D31)</f>
        <v>18750</v>
      </c>
      <c r="E32" s="5">
        <f t="shared" si="4"/>
        <v>26000</v>
      </c>
      <c r="F32" s="5">
        <f t="shared" si="4"/>
        <v>28250</v>
      </c>
      <c r="G32" s="5">
        <f t="shared" si="4"/>
        <v>31000</v>
      </c>
    </row>
    <row r="33" spans="1:7" x14ac:dyDescent="0.25">
      <c r="E33" s="3"/>
      <c r="F33" s="3"/>
      <c r="G33" s="3"/>
    </row>
    <row r="34" spans="1:7" x14ac:dyDescent="0.25">
      <c r="A34" s="2" t="s">
        <v>25</v>
      </c>
      <c r="E34" s="3"/>
      <c r="F34" s="3"/>
      <c r="G34" s="3"/>
    </row>
    <row r="35" spans="1:7" x14ac:dyDescent="0.25">
      <c r="A35" t="s">
        <v>119</v>
      </c>
      <c r="C35" s="7">
        <v>4000</v>
      </c>
      <c r="D35" s="8">
        <v>4000</v>
      </c>
      <c r="E35" s="8">
        <v>5500</v>
      </c>
      <c r="F35" s="8">
        <v>6500</v>
      </c>
      <c r="G35" s="9">
        <v>6500</v>
      </c>
    </row>
    <row r="36" spans="1:7" ht="14.25" customHeight="1" x14ac:dyDescent="0.25">
      <c r="A36" t="s">
        <v>120</v>
      </c>
      <c r="C36" s="10">
        <v>1500</v>
      </c>
      <c r="D36" s="11">
        <v>1500</v>
      </c>
      <c r="E36" s="11">
        <v>1750</v>
      </c>
      <c r="F36" s="11">
        <v>2250</v>
      </c>
      <c r="G36" s="12">
        <v>2300</v>
      </c>
    </row>
    <row r="37" spans="1:7" x14ac:dyDescent="0.25">
      <c r="A37" t="s">
        <v>121</v>
      </c>
      <c r="C37" s="10">
        <v>15833.333333333334</v>
      </c>
      <c r="D37" s="11">
        <v>34208.333333333336</v>
      </c>
      <c r="E37" s="11">
        <v>52015</v>
      </c>
      <c r="F37" s="11">
        <v>65806.666666666672</v>
      </c>
      <c r="G37" s="12">
        <v>71348.333333333328</v>
      </c>
    </row>
    <row r="38" spans="1:7" x14ac:dyDescent="0.25">
      <c r="A38" t="s">
        <v>122</v>
      </c>
      <c r="C38" s="10">
        <v>5000</v>
      </c>
      <c r="D38" s="11">
        <v>5000</v>
      </c>
      <c r="E38" s="11">
        <v>5000</v>
      </c>
      <c r="F38" s="11">
        <v>6500</v>
      </c>
      <c r="G38" s="12">
        <v>6500</v>
      </c>
    </row>
    <row r="39" spans="1:7" x14ac:dyDescent="0.25">
      <c r="A39" t="s">
        <v>123</v>
      </c>
      <c r="C39" s="10">
        <v>350</v>
      </c>
      <c r="D39" s="11">
        <v>350</v>
      </c>
      <c r="E39" s="11">
        <v>350</v>
      </c>
      <c r="F39" s="11">
        <v>450</v>
      </c>
      <c r="G39" s="12">
        <v>550</v>
      </c>
    </row>
    <row r="40" spans="1:7" x14ac:dyDescent="0.25">
      <c r="A40" t="s">
        <v>124</v>
      </c>
      <c r="C40" s="10">
        <v>1100</v>
      </c>
      <c r="D40" s="11">
        <v>1100</v>
      </c>
      <c r="E40" s="11">
        <v>1520</v>
      </c>
      <c r="F40" s="11">
        <v>1750</v>
      </c>
      <c r="G40" s="12">
        <v>2150</v>
      </c>
    </row>
    <row r="41" spans="1:7" x14ac:dyDescent="0.25">
      <c r="A41" t="s">
        <v>125</v>
      </c>
      <c r="C41" s="10">
        <v>1600</v>
      </c>
      <c r="D41" s="11">
        <v>1600</v>
      </c>
      <c r="E41" s="11">
        <v>1600</v>
      </c>
      <c r="F41" s="11">
        <v>2200</v>
      </c>
      <c r="G41" s="12">
        <v>2200</v>
      </c>
    </row>
    <row r="42" spans="1:7" x14ac:dyDescent="0.25">
      <c r="A42" t="s">
        <v>126</v>
      </c>
      <c r="C42" s="10">
        <v>5000</v>
      </c>
      <c r="D42" s="11">
        <v>5000</v>
      </c>
      <c r="E42" s="11">
        <v>5500</v>
      </c>
      <c r="F42" s="11">
        <v>6000</v>
      </c>
      <c r="G42" s="12">
        <v>6000</v>
      </c>
    </row>
    <row r="43" spans="1:7" x14ac:dyDescent="0.25">
      <c r="A43" t="s">
        <v>76</v>
      </c>
      <c r="C43" s="13">
        <v>5000</v>
      </c>
      <c r="D43" s="14">
        <v>7500</v>
      </c>
      <c r="E43" s="14">
        <v>9000</v>
      </c>
      <c r="F43" s="14">
        <v>10000</v>
      </c>
      <c r="G43" s="15">
        <v>10000</v>
      </c>
    </row>
    <row r="44" spans="1:7" x14ac:dyDescent="0.25">
      <c r="A44" s="2" t="s">
        <v>127</v>
      </c>
      <c r="B44" s="2"/>
      <c r="C44" s="5">
        <f>SUM(C35:C43)</f>
        <v>39383.333333333336</v>
      </c>
      <c r="D44" s="5">
        <f>SUM(D35:D43)</f>
        <v>60258.333333333336</v>
      </c>
      <c r="E44" s="5">
        <f>SUM(E35:E43)</f>
        <v>82235</v>
      </c>
      <c r="F44" s="5">
        <f>SUM(F35:F43)</f>
        <v>101456.66666666667</v>
      </c>
      <c r="G44" s="5">
        <f>SUM(G35:G43)</f>
        <v>107548.33333333333</v>
      </c>
    </row>
    <row r="45" spans="1:7" x14ac:dyDescent="0.25">
      <c r="E45" s="3"/>
      <c r="F45" s="3"/>
      <c r="G45" s="3"/>
    </row>
    <row r="46" spans="1:7" x14ac:dyDescent="0.25">
      <c r="A46" s="2" t="s">
        <v>128</v>
      </c>
      <c r="E46" s="3"/>
      <c r="F46" s="3"/>
      <c r="G46" s="3"/>
    </row>
    <row r="47" spans="1:7" x14ac:dyDescent="0.25">
      <c r="A47" t="s">
        <v>129</v>
      </c>
      <c r="C47" s="7">
        <v>1500</v>
      </c>
      <c r="D47" s="73">
        <v>2500</v>
      </c>
      <c r="E47" s="8">
        <v>2500</v>
      </c>
      <c r="F47" s="8">
        <v>2500</v>
      </c>
      <c r="G47" s="9">
        <v>2500</v>
      </c>
    </row>
    <row r="48" spans="1:7" x14ac:dyDescent="0.25">
      <c r="A48" t="s">
        <v>130</v>
      </c>
      <c r="C48" s="13">
        <v>0</v>
      </c>
      <c r="D48" s="14">
        <v>0</v>
      </c>
      <c r="E48" s="14">
        <v>0</v>
      </c>
      <c r="F48" s="14">
        <v>0</v>
      </c>
      <c r="G48" s="15">
        <v>0</v>
      </c>
    </row>
    <row r="49" spans="1:7" x14ac:dyDescent="0.25">
      <c r="A49" s="2" t="s">
        <v>131</v>
      </c>
      <c r="B49" s="2"/>
      <c r="C49" s="5">
        <f>SUM(C47:C48)</f>
        <v>1500</v>
      </c>
      <c r="D49" s="5">
        <f>SUM(D47:D48)</f>
        <v>2500</v>
      </c>
      <c r="E49" s="5">
        <f>SUM(E47:E48)</f>
        <v>2500</v>
      </c>
      <c r="F49" s="5">
        <f>SUM(F47:F48)</f>
        <v>2500</v>
      </c>
      <c r="G49" s="5">
        <f>SUM(G47:G48)</f>
        <v>2500</v>
      </c>
    </row>
    <row r="51" spans="1:7" x14ac:dyDescent="0.25">
      <c r="A51" s="2"/>
    </row>
  </sheetData>
  <pageMargins left="0.7" right="0.7" top="0.75" bottom="0.75" header="0.3" footer="0.3"/>
  <pageSetup paperSize="9" orientation="portrait" r:id="rId1"/>
  <ignoredErrors>
    <ignoredError sqref="C7:G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I9"/>
  <sheetViews>
    <sheetView showGridLines="0" workbookViewId="0">
      <selection activeCell="B38" sqref="B38"/>
    </sheetView>
  </sheetViews>
  <sheetFormatPr defaultRowHeight="15" x14ac:dyDescent="0.25"/>
  <cols>
    <col min="1" max="1" width="27" customWidth="1"/>
    <col min="3" max="3" width="12.140625" bestFit="1" customWidth="1"/>
    <col min="4" max="7" width="12" customWidth="1"/>
    <col min="8" max="8" width="9.5703125" bestFit="1" customWidth="1"/>
  </cols>
  <sheetData>
    <row r="2" spans="1:9" x14ac:dyDescent="0.25">
      <c r="A2" s="2" t="s">
        <v>132</v>
      </c>
      <c r="B2" s="2"/>
      <c r="C2" s="2">
        <v>2020</v>
      </c>
      <c r="D2" s="2">
        <v>2021</v>
      </c>
      <c r="E2" s="2">
        <v>2022</v>
      </c>
      <c r="F2" s="2">
        <v>2023</v>
      </c>
      <c r="G2" s="2">
        <v>2024</v>
      </c>
      <c r="H2" s="2"/>
      <c r="I2" s="2"/>
    </row>
    <row r="3" spans="1:9" x14ac:dyDescent="0.25">
      <c r="A3" t="s">
        <v>133</v>
      </c>
      <c r="C3" s="3">
        <v>1134</v>
      </c>
      <c r="D3" s="3">
        <v>1166</v>
      </c>
      <c r="E3" s="3">
        <v>1291</v>
      </c>
      <c r="F3" s="3">
        <v>1377</v>
      </c>
      <c r="G3" s="3">
        <v>1411</v>
      </c>
      <c r="H3" s="3"/>
    </row>
    <row r="4" spans="1:9" x14ac:dyDescent="0.25">
      <c r="A4" t="s">
        <v>134</v>
      </c>
      <c r="C4" s="1">
        <v>0.82499999999999996</v>
      </c>
      <c r="D4" s="1">
        <v>0.81731921623135773</v>
      </c>
      <c r="E4" s="1">
        <v>0.83</v>
      </c>
      <c r="F4" s="1">
        <v>0.84</v>
      </c>
      <c r="G4" s="1">
        <v>0.84705672747049887</v>
      </c>
      <c r="H4" s="1"/>
    </row>
    <row r="5" spans="1:9" x14ac:dyDescent="0.25">
      <c r="A5" t="s">
        <v>135</v>
      </c>
      <c r="C5" s="1">
        <v>0.56000000000000005</v>
      </c>
      <c r="D5" s="1">
        <v>0.57599999999999996</v>
      </c>
      <c r="E5" s="1">
        <v>0.64</v>
      </c>
      <c r="F5" s="1">
        <v>0.68</v>
      </c>
      <c r="G5" s="1">
        <v>0.7</v>
      </c>
      <c r="H5" s="1"/>
    </row>
    <row r="6" spans="1:9" x14ac:dyDescent="0.25">
      <c r="A6" t="s">
        <v>136</v>
      </c>
      <c r="C6" s="1">
        <v>0.8</v>
      </c>
      <c r="D6" s="1">
        <v>0.8</v>
      </c>
      <c r="E6" s="1">
        <v>0.85</v>
      </c>
      <c r="F6" s="1">
        <v>0.85</v>
      </c>
      <c r="G6" s="1">
        <v>0.85</v>
      </c>
      <c r="H6" s="1"/>
    </row>
    <row r="7" spans="1:9" x14ac:dyDescent="0.25">
      <c r="A7" t="s">
        <v>8</v>
      </c>
      <c r="C7" s="1">
        <v>0.7</v>
      </c>
      <c r="D7" s="1">
        <v>0.72</v>
      </c>
      <c r="E7" s="1">
        <v>0.75</v>
      </c>
      <c r="F7" s="1">
        <v>0.8</v>
      </c>
      <c r="G7" s="1">
        <v>0.82</v>
      </c>
      <c r="H7" s="1"/>
    </row>
    <row r="8" spans="1:9" x14ac:dyDescent="0.25">
      <c r="A8" t="s">
        <v>137</v>
      </c>
      <c r="C8" s="64">
        <v>0.216</v>
      </c>
      <c r="D8" s="77">
        <v>0.28499999999999998</v>
      </c>
      <c r="E8" s="64">
        <v>0.27</v>
      </c>
      <c r="F8" s="64">
        <v>0.26</v>
      </c>
      <c r="G8" s="64">
        <v>0.26</v>
      </c>
      <c r="H8" s="64"/>
      <c r="I8" s="65"/>
    </row>
    <row r="9" spans="1:9" x14ac:dyDescent="0.25">
      <c r="A9" t="s">
        <v>138</v>
      </c>
      <c r="C9" s="16">
        <v>60</v>
      </c>
      <c r="D9" s="65">
        <v>65</v>
      </c>
      <c r="E9" s="65">
        <v>67</v>
      </c>
      <c r="F9" s="65">
        <v>70</v>
      </c>
      <c r="G9" s="65">
        <v>70</v>
      </c>
      <c r="H9" s="65"/>
      <c r="I9"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Nature of the business</vt:lpstr>
      <vt:lpstr>Management</vt:lpstr>
      <vt:lpstr>Strategy</vt:lpstr>
      <vt:lpstr>Forcast PnL</vt:lpstr>
      <vt:lpstr>Service Dept.</vt:lpstr>
      <vt:lpstr>Parts Dept.</vt:lpstr>
      <vt:lpstr>Indirect Expenses</vt:lpstr>
      <vt:lpstr>KPI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HPPD-400-i5-W10</dc:creator>
  <cp:lastModifiedBy>Gina Laptop</cp:lastModifiedBy>
  <dcterms:created xsi:type="dcterms:W3CDTF">2020-01-02T14:24:39Z</dcterms:created>
  <dcterms:modified xsi:type="dcterms:W3CDTF">2020-10-14T09:05:43Z</dcterms:modified>
</cp:coreProperties>
</file>