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her\Downloads\"/>
    </mc:Choice>
  </mc:AlternateContent>
  <xr:revisionPtr revIDLastSave="0" documentId="13_ncr:1_{E23E1F74-2D43-47B9-8483-4A37B7BCD92C}" xr6:coauthVersionLast="44" xr6:coauthVersionMax="44" xr10:uidLastSave="{00000000-0000-0000-0000-000000000000}"/>
  <bookViews>
    <workbookView xWindow="-120" yWindow="-120" windowWidth="25440" windowHeight="15390" xr2:uid="{4A9ADC54-1E4D-496B-B6E2-97EA4EE2DA3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9" i="1" l="1"/>
  <c r="J39" i="1"/>
  <c r="I39" i="1"/>
  <c r="H39" i="1"/>
  <c r="G39" i="1"/>
  <c r="F39" i="1"/>
  <c r="J37" i="1"/>
  <c r="H37" i="1"/>
  <c r="K35" i="1"/>
  <c r="J35" i="1"/>
  <c r="I35" i="1"/>
  <c r="H35" i="1"/>
  <c r="G35" i="1"/>
  <c r="F35" i="1"/>
  <c r="J33" i="1"/>
  <c r="I33" i="1"/>
  <c r="H33" i="1"/>
  <c r="G33" i="1"/>
  <c r="F33" i="1"/>
  <c r="J31" i="1"/>
  <c r="I31" i="1"/>
  <c r="H31" i="1"/>
  <c r="G31" i="1"/>
  <c r="F31" i="1"/>
  <c r="J29" i="1"/>
  <c r="I29" i="1"/>
  <c r="H29" i="1"/>
  <c r="G29" i="1"/>
  <c r="F29" i="1"/>
  <c r="J7" i="1" l="1"/>
  <c r="I7" i="1"/>
  <c r="H7" i="1"/>
  <c r="G7" i="1"/>
  <c r="F7" i="1"/>
  <c r="F10" i="1"/>
  <c r="G10" i="1"/>
  <c r="H10" i="1"/>
  <c r="I10" i="1"/>
  <c r="J10" i="1"/>
  <c r="J13" i="1"/>
  <c r="I13" i="1"/>
  <c r="H13" i="1"/>
  <c r="G13" i="1"/>
  <c r="F13" i="1"/>
  <c r="K16" i="1"/>
  <c r="J16" i="1"/>
  <c r="I16" i="1"/>
  <c r="H16" i="1"/>
  <c r="G16" i="1"/>
  <c r="F16" i="1"/>
  <c r="H19" i="1"/>
  <c r="J19" i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<sst xmlns="http://schemas.openxmlformats.org/spreadsheetml/2006/main" count="90" uniqueCount="29">
  <si>
    <t>Hutchinson Pension Fund Second Generation</t>
  </si>
  <si>
    <t>Schedule of earnings for Members</t>
  </si>
  <si>
    <t>Name of member</t>
  </si>
  <si>
    <t>Tax Years</t>
  </si>
  <si>
    <t>2013/14</t>
  </si>
  <si>
    <t>2014/15</t>
  </si>
  <si>
    <t>2015/16</t>
  </si>
  <si>
    <t>2016/17</t>
  </si>
  <si>
    <t>2017/18</t>
  </si>
  <si>
    <t>2018/19</t>
  </si>
  <si>
    <t>Derek Hutchinson</t>
  </si>
  <si>
    <t>Carole Hutchinson</t>
  </si>
  <si>
    <t>Michael Hutchinson</t>
  </si>
  <si>
    <t>Emma Irving</t>
  </si>
  <si>
    <t>Hayley Treeby</t>
  </si>
  <si>
    <t>NI No</t>
  </si>
  <si>
    <t>JG 44 60 57 B</t>
  </si>
  <si>
    <t>nil</t>
  </si>
  <si>
    <t>JG 44 60 55 D</t>
  </si>
  <si>
    <t>not a member</t>
  </si>
  <si>
    <t>JG 44 60 58 C</t>
  </si>
  <si>
    <t>Martin Hutchinson</t>
  </si>
  <si>
    <t>JG 44 60 56 A</t>
  </si>
  <si>
    <t>YY 54 68 46 D</t>
  </si>
  <si>
    <t>YY 54 67 70 A</t>
  </si>
  <si>
    <t>Prepared 17-08-19</t>
  </si>
  <si>
    <t>Employment salaries and benefits only</t>
  </si>
  <si>
    <t>Dividend received from Equip4work Limited</t>
  </si>
  <si>
    <t>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</si>
</sst>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9" fontId="0" fillId="0" borderId="0" xfId="0" applyNumberFormat="1"/>
    <xf numFmtId="0" fontId="0" fillId="0" borderId="0" xfId="0" applyFont="1"/>
    <xf numFmtId="0" fontId="1" fillId="0" borderId="0" xfId="0" applyFont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37" fontId="3" fillId="0" borderId="0" xfId="0" applyNumberFormat="1" applyFont="1"/>
    <xf numFmtId="37" fontId="3" fillId="0" borderId="0" xfId="0" applyNumberFormat="1" applyFont="1" applyAlignment="1">
      <alignment horizontal="center"/>
    </xf>
    <xf numFmtId="39" fontId="3" fillId="0" borderId="0" xfId="0" applyNumberFormat="1" applyFont="1"/>
    <xf numFmtId="0" fontId="1" fillId="0" borderId="0" xfId="0" applyFont="1" applyAlignment="1">
      <alignment horizontal="center"/>
    </xf>
    <xf numFmtId="37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5F933-5F95-402E-B94A-094240A89040}">
  <dimension ref="A1:O57"/>
  <sheetViews>
    <sheetView tabSelected="1" workbookViewId="0">
      <selection activeCell="J6" sqref="J6"/>
    </sheetView>
  </sheetViews>
  <sheetFormatPr defaultRowHeight="15" x14ac:dyDescent="0.25"/>
  <cols>
    <col min="6" max="6" width="10.140625" bestFit="1" customWidth="1"/>
    <col min="13" max="13" width="12.85546875" customWidth="1"/>
  </cols>
  <sheetData>
    <row r="1" spans="1:15" s="1" customFormat="1" x14ac:dyDescent="0.25">
      <c r="A1" s="1" t="s">
        <v>0</v>
      </c>
    </row>
    <row r="2" spans="1:15" s="1" customFormat="1" x14ac:dyDescent="0.25">
      <c r="A2" s="1" t="s">
        <v>1</v>
      </c>
    </row>
    <row r="3" spans="1:15" s="1" customFormat="1" x14ac:dyDescent="0.25">
      <c r="A3" s="1" t="s">
        <v>25</v>
      </c>
      <c r="H3" s="10">
        <v>240000</v>
      </c>
      <c r="I3" s="10">
        <v>240000</v>
      </c>
    </row>
    <row r="4" spans="1:15" s="1" customFormat="1" x14ac:dyDescent="0.25">
      <c r="F4" s="16" t="s">
        <v>3</v>
      </c>
      <c r="G4" s="16"/>
      <c r="H4" s="16"/>
      <c r="I4" s="16"/>
      <c r="J4" s="16"/>
      <c r="K4" s="16"/>
    </row>
    <row r="5" spans="1:15" s="1" customFormat="1" x14ac:dyDescent="0.25">
      <c r="A5" s="1" t="s">
        <v>2</v>
      </c>
      <c r="D5" s="1" t="s">
        <v>15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M5" s="1" t="s">
        <v>28</v>
      </c>
    </row>
    <row r="6" spans="1:15" x14ac:dyDescent="0.25">
      <c r="F6" s="6"/>
      <c r="G6" s="6"/>
      <c r="H6" s="6"/>
      <c r="I6" s="6"/>
      <c r="J6" s="13"/>
      <c r="K6" s="6"/>
      <c r="L6" s="6"/>
      <c r="M6" s="6"/>
    </row>
    <row r="7" spans="1:15" x14ac:dyDescent="0.25">
      <c r="A7" s="4" t="s">
        <v>10</v>
      </c>
      <c r="D7" t="s">
        <v>24</v>
      </c>
      <c r="F7" s="6">
        <f>50279+352694</f>
        <v>402973</v>
      </c>
      <c r="G7" s="6">
        <f>50765+480166</f>
        <v>530931</v>
      </c>
      <c r="H7" s="6">
        <f>53468+876305</f>
        <v>929773</v>
      </c>
      <c r="I7" s="6">
        <f>46229+250000</f>
        <v>296229</v>
      </c>
      <c r="J7" s="6">
        <f>35538+611250</f>
        <v>646788</v>
      </c>
      <c r="K7" s="7" t="s">
        <v>17</v>
      </c>
      <c r="L7" s="6"/>
      <c r="M7" s="6"/>
      <c r="N7" s="3"/>
      <c r="O7" s="3"/>
    </row>
    <row r="8" spans="1:15" s="12" customFormat="1" x14ac:dyDescent="0.25">
      <c r="A8" s="11" t="s">
        <v>28</v>
      </c>
      <c r="F8" s="13">
        <v>100000</v>
      </c>
      <c r="G8" s="13">
        <v>100000</v>
      </c>
      <c r="H8" s="13">
        <v>40000</v>
      </c>
      <c r="I8" s="13">
        <v>40000</v>
      </c>
      <c r="J8" s="13">
        <v>40000</v>
      </c>
      <c r="K8" s="14"/>
      <c r="L8" s="13"/>
      <c r="M8" s="13"/>
      <c r="N8" s="15"/>
      <c r="O8" s="15"/>
    </row>
    <row r="9" spans="1:15" x14ac:dyDescent="0.25">
      <c r="F9" s="6"/>
      <c r="G9" s="6"/>
      <c r="H9" s="6"/>
      <c r="I9" s="6"/>
      <c r="J9" s="6"/>
      <c r="K9" s="9"/>
      <c r="L9" s="6"/>
      <c r="M9" s="6"/>
      <c r="N9" s="3"/>
      <c r="O9" s="3"/>
    </row>
    <row r="10" spans="1:15" x14ac:dyDescent="0.25">
      <c r="A10" t="s">
        <v>11</v>
      </c>
      <c r="D10" t="s">
        <v>23</v>
      </c>
      <c r="F10" s="6">
        <f>7680+352694</f>
        <v>360374</v>
      </c>
      <c r="G10" s="6">
        <f>7956+480166</f>
        <v>488122</v>
      </c>
      <c r="H10" s="6">
        <f>8060+875305</f>
        <v>883365</v>
      </c>
      <c r="I10" s="6">
        <f>8064+250000</f>
        <v>258064</v>
      </c>
      <c r="J10" s="6">
        <f>6800+611250</f>
        <v>618050</v>
      </c>
      <c r="K10" s="7" t="s">
        <v>17</v>
      </c>
      <c r="L10" s="6"/>
      <c r="M10" s="6"/>
      <c r="N10" s="3"/>
      <c r="O10" s="3"/>
    </row>
    <row r="11" spans="1:15" s="12" customFormat="1" x14ac:dyDescent="0.25">
      <c r="A11" s="11" t="s">
        <v>28</v>
      </c>
      <c r="F11" s="13">
        <v>100000</v>
      </c>
      <c r="G11" s="13">
        <v>100000</v>
      </c>
      <c r="H11" s="13">
        <v>40000</v>
      </c>
      <c r="I11" s="13">
        <v>40000</v>
      </c>
      <c r="J11" s="13">
        <v>40000</v>
      </c>
      <c r="K11" s="13"/>
      <c r="L11" s="13"/>
      <c r="M11" s="13"/>
      <c r="N11" s="15"/>
      <c r="O11" s="15"/>
    </row>
    <row r="12" spans="1:15" x14ac:dyDescent="0.25">
      <c r="A12" s="1"/>
      <c r="F12" s="6"/>
      <c r="G12" s="6"/>
      <c r="H12" s="6"/>
      <c r="I12" s="6"/>
      <c r="J12" s="6"/>
      <c r="K12" s="6"/>
      <c r="L12" s="6"/>
      <c r="M12" s="6"/>
      <c r="N12" s="3"/>
      <c r="O12" s="3"/>
    </row>
    <row r="13" spans="1:15" x14ac:dyDescent="0.25">
      <c r="A13" t="s">
        <v>21</v>
      </c>
      <c r="D13" t="s">
        <v>22</v>
      </c>
      <c r="F13" s="6">
        <f>16484+292573</f>
        <v>309057</v>
      </c>
      <c r="G13" s="6">
        <f>35191+368608</f>
        <v>403799</v>
      </c>
      <c r="H13" s="6">
        <f>36739+757244</f>
        <v>793983</v>
      </c>
      <c r="I13" s="6">
        <f>33631+247181</f>
        <v>280812</v>
      </c>
      <c r="J13" s="6">
        <f>52294+616500</f>
        <v>668794</v>
      </c>
      <c r="K13" s="6">
        <v>145569</v>
      </c>
      <c r="L13" s="6"/>
      <c r="M13" s="6"/>
      <c r="N13" s="3"/>
      <c r="O13" s="3"/>
    </row>
    <row r="14" spans="1:15" s="12" customFormat="1" x14ac:dyDescent="0.25">
      <c r="A14" s="11" t="s">
        <v>28</v>
      </c>
      <c r="F14" s="13">
        <v>100000</v>
      </c>
      <c r="G14" s="13">
        <v>100000</v>
      </c>
      <c r="H14" s="13">
        <v>40000</v>
      </c>
      <c r="I14" s="13">
        <v>40000</v>
      </c>
      <c r="J14" s="13">
        <v>40000</v>
      </c>
      <c r="K14" s="13"/>
      <c r="L14" s="13"/>
      <c r="M14" s="13"/>
      <c r="N14" s="15"/>
      <c r="O14" s="15"/>
    </row>
    <row r="15" spans="1:15" x14ac:dyDescent="0.25">
      <c r="F15" s="6"/>
      <c r="G15" s="6"/>
      <c r="H15" s="6"/>
      <c r="I15" s="6"/>
      <c r="J15" s="6"/>
      <c r="K15" s="6"/>
      <c r="L15" s="6"/>
      <c r="M15" s="6"/>
      <c r="N15" s="3"/>
      <c r="O15" s="3"/>
    </row>
    <row r="16" spans="1:15" x14ac:dyDescent="0.25">
      <c r="A16" t="s">
        <v>12</v>
      </c>
      <c r="D16" t="s">
        <v>20</v>
      </c>
      <c r="F16" s="6">
        <f>21400+137495</f>
        <v>158895</v>
      </c>
      <c r="G16" s="6">
        <f>39597+146400</f>
        <v>185997</v>
      </c>
      <c r="H16" s="6">
        <f>41132+260777</f>
        <v>301909</v>
      </c>
      <c r="I16" s="6">
        <f>34265+320550</f>
        <v>354815</v>
      </c>
      <c r="J16" s="6">
        <f>46943+415160</f>
        <v>462103</v>
      </c>
      <c r="K16" s="6">
        <f>19766+80000</f>
        <v>99766</v>
      </c>
      <c r="L16" s="6"/>
      <c r="M16" s="6"/>
      <c r="N16" s="3"/>
      <c r="O16" s="3"/>
    </row>
    <row r="17" spans="1:15" s="12" customFormat="1" x14ac:dyDescent="0.25">
      <c r="A17" s="11" t="s">
        <v>28</v>
      </c>
      <c r="F17" s="13">
        <v>100000</v>
      </c>
      <c r="G17" s="13">
        <v>100000</v>
      </c>
      <c r="H17" s="13">
        <v>40000</v>
      </c>
      <c r="I17" s="13">
        <v>40000</v>
      </c>
      <c r="J17" s="13">
        <v>40000</v>
      </c>
      <c r="K17" s="13"/>
      <c r="L17" s="13"/>
      <c r="M17" s="13"/>
      <c r="N17" s="15"/>
      <c r="O17" s="15"/>
    </row>
    <row r="18" spans="1:15" x14ac:dyDescent="0.25">
      <c r="F18" s="6"/>
      <c r="G18" s="6"/>
      <c r="H18" s="6"/>
      <c r="I18" s="6"/>
      <c r="J18" s="6"/>
      <c r="K18" s="6"/>
      <c r="L18" s="6"/>
      <c r="M18" s="6"/>
      <c r="N18" s="3"/>
      <c r="O18" s="3"/>
    </row>
    <row r="19" spans="1:15" x14ac:dyDescent="0.25">
      <c r="A19" t="s">
        <v>13</v>
      </c>
      <c r="D19" t="s">
        <v>18</v>
      </c>
      <c r="F19" s="17" t="s">
        <v>19</v>
      </c>
      <c r="G19" s="17"/>
      <c r="H19" s="6">
        <f>8025+409722</f>
        <v>417747</v>
      </c>
      <c r="I19" s="6">
        <f>8025+101000</f>
        <v>109025</v>
      </c>
      <c r="J19" s="6">
        <f>6855+372500</f>
        <v>379355</v>
      </c>
      <c r="K19" s="7" t="s">
        <v>17</v>
      </c>
      <c r="L19" s="6"/>
      <c r="M19" s="6"/>
      <c r="N19" s="3"/>
      <c r="O19" s="3"/>
    </row>
    <row r="20" spans="1:15" s="12" customFormat="1" x14ac:dyDescent="0.25">
      <c r="A20" s="11" t="s">
        <v>28</v>
      </c>
      <c r="F20" s="14"/>
      <c r="G20" s="14"/>
      <c r="H20" s="13">
        <v>40000</v>
      </c>
      <c r="I20" s="13">
        <v>40000</v>
      </c>
      <c r="J20" s="13">
        <v>40000</v>
      </c>
      <c r="K20" s="14"/>
      <c r="L20" s="13"/>
      <c r="M20" s="13"/>
      <c r="N20" s="15"/>
      <c r="O20" s="15"/>
    </row>
    <row r="21" spans="1:15" x14ac:dyDescent="0.25">
      <c r="F21" s="6"/>
      <c r="G21" s="6"/>
      <c r="H21" s="6"/>
      <c r="I21" s="6"/>
      <c r="J21" s="6"/>
      <c r="K21" s="7"/>
      <c r="L21" s="6"/>
      <c r="M21" s="6"/>
      <c r="N21" s="3"/>
      <c r="O21" s="3"/>
    </row>
    <row r="22" spans="1:15" x14ac:dyDescent="0.25">
      <c r="A22" t="s">
        <v>14</v>
      </c>
      <c r="D22" t="s">
        <v>16</v>
      </c>
      <c r="F22" s="6">
        <f>21144+139988</f>
        <v>161132</v>
      </c>
      <c r="G22" s="6">
        <f>38958+148866</f>
        <v>187824</v>
      </c>
      <c r="H22" s="6">
        <f>40681+478833</f>
        <v>519514</v>
      </c>
      <c r="I22" s="6">
        <f>42244+124300</f>
        <v>166544</v>
      </c>
      <c r="J22" s="6">
        <f>33584+415160</f>
        <v>448744</v>
      </c>
      <c r="K22" s="7" t="s">
        <v>17</v>
      </c>
      <c r="L22" s="6"/>
      <c r="M22" s="6"/>
      <c r="N22" s="3"/>
      <c r="O22" s="3"/>
    </row>
    <row r="23" spans="1:15" s="12" customFormat="1" x14ac:dyDescent="0.25">
      <c r="A23" s="11" t="s">
        <v>28</v>
      </c>
      <c r="F23" s="13">
        <v>100000</v>
      </c>
      <c r="G23" s="13">
        <v>100000</v>
      </c>
      <c r="H23" s="13">
        <v>40000</v>
      </c>
      <c r="I23" s="13">
        <v>40000</v>
      </c>
      <c r="J23" s="13">
        <v>40000</v>
      </c>
      <c r="K23" s="13"/>
      <c r="L23" s="13"/>
      <c r="M23" s="13"/>
      <c r="N23" s="15"/>
      <c r="O23" s="15"/>
    </row>
    <row r="24" spans="1:15" x14ac:dyDescent="0.25">
      <c r="F24" s="6"/>
      <c r="G24" s="6"/>
      <c r="H24" s="6"/>
      <c r="I24" s="6"/>
      <c r="J24" s="6"/>
      <c r="K24" s="6"/>
      <c r="L24" s="6"/>
      <c r="M24" s="6"/>
      <c r="N24" s="3"/>
      <c r="O24" s="3"/>
    </row>
    <row r="25" spans="1:15" x14ac:dyDescent="0.25">
      <c r="A25" s="1" t="s">
        <v>26</v>
      </c>
      <c r="F25" s="6"/>
      <c r="G25" s="6"/>
      <c r="H25" s="6"/>
      <c r="I25" s="6"/>
      <c r="J25" s="6"/>
      <c r="K25" s="6"/>
      <c r="L25" s="6"/>
      <c r="M25" s="6"/>
      <c r="N25" s="3"/>
      <c r="O25" s="3"/>
    </row>
    <row r="26" spans="1:15" x14ac:dyDescent="0.25">
      <c r="F26" s="6"/>
      <c r="G26" s="6"/>
      <c r="H26" s="6"/>
      <c r="I26" s="6"/>
      <c r="J26" s="6"/>
      <c r="K26" s="6"/>
      <c r="L26" s="6"/>
      <c r="M26" s="6"/>
      <c r="N26" s="3"/>
      <c r="O26" s="3"/>
    </row>
    <row r="27" spans="1:15" x14ac:dyDescent="0.25">
      <c r="A27" s="1" t="s">
        <v>2</v>
      </c>
      <c r="B27" s="1"/>
      <c r="C27" s="1"/>
      <c r="D27" s="1" t="s">
        <v>15</v>
      </c>
      <c r="E27" s="1"/>
      <c r="F27" s="5" t="s">
        <v>4</v>
      </c>
      <c r="G27" s="5" t="s">
        <v>5</v>
      </c>
      <c r="H27" s="5" t="s">
        <v>6</v>
      </c>
      <c r="I27" s="5" t="s">
        <v>7</v>
      </c>
      <c r="J27" s="5" t="s">
        <v>8</v>
      </c>
      <c r="K27" s="5" t="s">
        <v>9</v>
      </c>
      <c r="L27" s="1"/>
      <c r="M27" s="6"/>
      <c r="N27" s="3"/>
      <c r="O27" s="3"/>
    </row>
    <row r="28" spans="1:15" x14ac:dyDescent="0.25">
      <c r="F28" s="6"/>
      <c r="G28" s="6"/>
      <c r="H28" s="6"/>
      <c r="I28" s="6"/>
      <c r="J28" s="6"/>
      <c r="K28" s="6"/>
      <c r="L28" s="6"/>
      <c r="M28" s="3"/>
      <c r="N28" s="3"/>
      <c r="O28" s="3"/>
    </row>
    <row r="29" spans="1:15" x14ac:dyDescent="0.25">
      <c r="A29" s="4" t="s">
        <v>10</v>
      </c>
      <c r="D29" t="s">
        <v>24</v>
      </c>
      <c r="F29" s="6">
        <f>50279</f>
        <v>50279</v>
      </c>
      <c r="G29" s="6">
        <f>50765</f>
        <v>50765</v>
      </c>
      <c r="H29" s="6">
        <f>53468</f>
        <v>53468</v>
      </c>
      <c r="I29" s="6">
        <f>46229</f>
        <v>46229</v>
      </c>
      <c r="J29" s="6">
        <f>35538</f>
        <v>35538</v>
      </c>
      <c r="K29" s="8" t="s">
        <v>17</v>
      </c>
      <c r="L29" s="6"/>
      <c r="M29" s="3"/>
      <c r="N29" s="3"/>
      <c r="O29" s="3"/>
    </row>
    <row r="30" spans="1:15" x14ac:dyDescent="0.25">
      <c r="F30" s="6"/>
      <c r="G30" s="6"/>
      <c r="H30" s="6"/>
      <c r="I30" s="6"/>
      <c r="J30" s="6"/>
      <c r="K30" s="8"/>
      <c r="L30" s="6"/>
      <c r="M30" s="3"/>
      <c r="N30" s="3"/>
      <c r="O30" s="3"/>
    </row>
    <row r="31" spans="1:15" x14ac:dyDescent="0.25">
      <c r="A31" t="s">
        <v>11</v>
      </c>
      <c r="D31" t="s">
        <v>23</v>
      </c>
      <c r="F31" s="6">
        <f>7680</f>
        <v>7680</v>
      </c>
      <c r="G31" s="6">
        <f>7956</f>
        <v>7956</v>
      </c>
      <c r="H31" s="6">
        <f>8060</f>
        <v>8060</v>
      </c>
      <c r="I31" s="6">
        <f>8064</f>
        <v>8064</v>
      </c>
      <c r="J31" s="6">
        <f>6800</f>
        <v>6800</v>
      </c>
      <c r="K31" s="8" t="s">
        <v>17</v>
      </c>
      <c r="L31" s="6"/>
      <c r="M31" s="3"/>
      <c r="N31" s="3"/>
      <c r="O31" s="3"/>
    </row>
    <row r="32" spans="1:15" x14ac:dyDescent="0.25">
      <c r="F32" s="6"/>
      <c r="G32" s="6"/>
      <c r="H32" s="6"/>
      <c r="I32" s="6"/>
      <c r="J32" s="6"/>
      <c r="K32" s="6"/>
      <c r="L32" s="6"/>
      <c r="M32" s="3"/>
      <c r="N32" s="3"/>
      <c r="O32" s="3"/>
    </row>
    <row r="33" spans="1:15" x14ac:dyDescent="0.25">
      <c r="A33" t="s">
        <v>21</v>
      </c>
      <c r="D33" t="s">
        <v>22</v>
      </c>
      <c r="F33" s="6">
        <f>16484</f>
        <v>16484</v>
      </c>
      <c r="G33" s="6">
        <f>35191</f>
        <v>35191</v>
      </c>
      <c r="H33" s="6">
        <f>36739</f>
        <v>36739</v>
      </c>
      <c r="I33" s="6">
        <f>33631</f>
        <v>33631</v>
      </c>
      <c r="J33" s="6">
        <f>52294</f>
        <v>52294</v>
      </c>
      <c r="K33" s="6">
        <v>145569</v>
      </c>
      <c r="L33" s="6"/>
      <c r="M33" s="3"/>
      <c r="N33" s="3"/>
      <c r="O33" s="3"/>
    </row>
    <row r="34" spans="1:15" x14ac:dyDescent="0.25">
      <c r="F34" s="6"/>
      <c r="G34" s="6"/>
      <c r="H34" s="6"/>
      <c r="I34" s="6"/>
      <c r="J34" s="6"/>
      <c r="K34" s="6"/>
      <c r="L34" s="6"/>
      <c r="M34" s="3"/>
      <c r="N34" s="3"/>
      <c r="O34" s="3"/>
    </row>
    <row r="35" spans="1:15" x14ac:dyDescent="0.25">
      <c r="A35" t="s">
        <v>12</v>
      </c>
      <c r="D35" t="s">
        <v>20</v>
      </c>
      <c r="F35" s="6">
        <f>21400</f>
        <v>21400</v>
      </c>
      <c r="G35" s="6">
        <f>39597</f>
        <v>39597</v>
      </c>
      <c r="H35" s="6">
        <f>41132</f>
        <v>41132</v>
      </c>
      <c r="I35" s="6">
        <f>34265</f>
        <v>34265</v>
      </c>
      <c r="J35" s="6">
        <f>46943</f>
        <v>46943</v>
      </c>
      <c r="K35" s="6">
        <f>19766+80000</f>
        <v>99766</v>
      </c>
      <c r="L35" s="6"/>
      <c r="M35" s="3"/>
      <c r="N35" s="3"/>
      <c r="O35" s="3"/>
    </row>
    <row r="36" spans="1:15" x14ac:dyDescent="0.25">
      <c r="F36" s="6"/>
      <c r="G36" s="6"/>
      <c r="H36" s="6"/>
      <c r="I36" s="6"/>
      <c r="J36" s="6"/>
      <c r="K36" s="6"/>
      <c r="L36" s="6"/>
      <c r="M36" s="3"/>
      <c r="N36" s="3"/>
      <c r="O36" s="3"/>
    </row>
    <row r="37" spans="1:15" x14ac:dyDescent="0.25">
      <c r="A37" t="s">
        <v>13</v>
      </c>
      <c r="D37" t="s">
        <v>18</v>
      </c>
      <c r="F37" s="17" t="s">
        <v>19</v>
      </c>
      <c r="G37" s="17"/>
      <c r="H37" s="6">
        <f>8025</f>
        <v>8025</v>
      </c>
      <c r="I37" s="6">
        <v>8025</v>
      </c>
      <c r="J37" s="6">
        <f>6855</f>
        <v>6855</v>
      </c>
      <c r="K37" s="8" t="s">
        <v>17</v>
      </c>
      <c r="L37" s="6"/>
      <c r="M37" s="3"/>
      <c r="N37" s="3"/>
      <c r="O37" s="3"/>
    </row>
    <row r="38" spans="1:15" x14ac:dyDescent="0.25">
      <c r="F38" s="6"/>
      <c r="G38" s="6"/>
      <c r="H38" s="6"/>
      <c r="I38" s="6"/>
      <c r="J38" s="6"/>
      <c r="K38" s="8"/>
      <c r="L38" s="6"/>
    </row>
    <row r="39" spans="1:15" x14ac:dyDescent="0.25">
      <c r="A39" t="s">
        <v>14</v>
      </c>
      <c r="D39" t="s">
        <v>16</v>
      </c>
      <c r="F39" s="6">
        <f>21144</f>
        <v>21144</v>
      </c>
      <c r="G39" s="6">
        <f>38958</f>
        <v>38958</v>
      </c>
      <c r="H39" s="6">
        <f>40681</f>
        <v>40681</v>
      </c>
      <c r="I39" s="6">
        <f>42244</f>
        <v>42244</v>
      </c>
      <c r="J39" s="6">
        <f>33584</f>
        <v>33584</v>
      </c>
      <c r="K39" s="8" t="s">
        <v>17</v>
      </c>
      <c r="L39" s="6"/>
    </row>
    <row r="42" spans="1:15" x14ac:dyDescent="0.25">
      <c r="A42" s="1" t="s">
        <v>27</v>
      </c>
    </row>
    <row r="44" spans="1:15" x14ac:dyDescent="0.25">
      <c r="A44" s="1" t="s">
        <v>2</v>
      </c>
      <c r="B44" s="1"/>
      <c r="C44" s="1"/>
      <c r="D44" s="1" t="s">
        <v>15</v>
      </c>
      <c r="E44" s="1"/>
      <c r="F44" s="5" t="s">
        <v>4</v>
      </c>
      <c r="G44" s="5" t="s">
        <v>5</v>
      </c>
      <c r="H44" s="5" t="s">
        <v>6</v>
      </c>
      <c r="I44" s="5" t="s">
        <v>7</v>
      </c>
      <c r="J44" s="5" t="s">
        <v>8</v>
      </c>
      <c r="K44" s="5" t="s">
        <v>9</v>
      </c>
      <c r="L44" s="1"/>
      <c r="M44" s="1"/>
    </row>
    <row r="45" spans="1:15" x14ac:dyDescent="0.25">
      <c r="F45" s="6"/>
      <c r="G45" s="6"/>
      <c r="H45" s="6"/>
      <c r="I45" s="6"/>
      <c r="J45" s="6"/>
      <c r="K45" s="6"/>
      <c r="L45" s="6"/>
      <c r="M45" s="6"/>
    </row>
    <row r="46" spans="1:15" x14ac:dyDescent="0.25">
      <c r="A46" s="4" t="s">
        <v>10</v>
      </c>
      <c r="D46" t="s">
        <v>24</v>
      </c>
      <c r="F46" s="6">
        <v>352694</v>
      </c>
      <c r="G46" s="6">
        <v>480166</v>
      </c>
      <c r="H46" s="6">
        <v>876305</v>
      </c>
      <c r="I46" s="6">
        <v>250000</v>
      </c>
      <c r="J46" s="6">
        <v>611250</v>
      </c>
      <c r="K46" s="8" t="s">
        <v>17</v>
      </c>
      <c r="L46" s="6"/>
      <c r="M46" s="6"/>
    </row>
    <row r="47" spans="1:15" x14ac:dyDescent="0.25">
      <c r="F47" s="6"/>
      <c r="G47" s="6"/>
      <c r="H47" s="6"/>
      <c r="I47" s="6"/>
      <c r="J47" s="6"/>
      <c r="K47" s="8"/>
      <c r="L47" s="6"/>
      <c r="M47" s="6"/>
    </row>
    <row r="48" spans="1:15" x14ac:dyDescent="0.25">
      <c r="A48" t="s">
        <v>11</v>
      </c>
      <c r="D48" t="s">
        <v>23</v>
      </c>
      <c r="F48" s="6">
        <v>352694</v>
      </c>
      <c r="G48" s="6">
        <v>480166</v>
      </c>
      <c r="H48" s="6">
        <v>875305</v>
      </c>
      <c r="I48" s="6">
        <v>250000</v>
      </c>
      <c r="J48" s="6">
        <v>611250</v>
      </c>
      <c r="K48" s="8" t="s">
        <v>17</v>
      </c>
      <c r="L48" s="6"/>
      <c r="M48" s="6"/>
    </row>
    <row r="49" spans="1:13" x14ac:dyDescent="0.25">
      <c r="F49" s="6"/>
      <c r="G49" s="6"/>
      <c r="H49" s="6"/>
      <c r="I49" s="6"/>
      <c r="J49" s="6"/>
      <c r="K49" s="6"/>
      <c r="L49" s="6"/>
      <c r="M49" s="6"/>
    </row>
    <row r="50" spans="1:13" x14ac:dyDescent="0.25">
      <c r="A50" t="s">
        <v>21</v>
      </c>
      <c r="D50" t="s">
        <v>22</v>
      </c>
      <c r="F50" s="6">
        <v>292573</v>
      </c>
      <c r="G50" s="6">
        <v>368608</v>
      </c>
      <c r="H50" s="6">
        <v>757244</v>
      </c>
      <c r="I50" s="6">
        <v>247181</v>
      </c>
      <c r="J50" s="6">
        <v>616500</v>
      </c>
      <c r="K50" s="8" t="s">
        <v>17</v>
      </c>
      <c r="L50" s="6"/>
      <c r="M50" s="6"/>
    </row>
    <row r="51" spans="1:13" x14ac:dyDescent="0.25">
      <c r="F51" s="6"/>
      <c r="G51" s="6"/>
      <c r="H51" s="6"/>
      <c r="I51" s="6"/>
      <c r="J51" s="6"/>
      <c r="K51" s="6"/>
      <c r="L51" s="6"/>
      <c r="M51" s="6"/>
    </row>
    <row r="52" spans="1:13" x14ac:dyDescent="0.25">
      <c r="A52" t="s">
        <v>12</v>
      </c>
      <c r="D52" t="s">
        <v>20</v>
      </c>
      <c r="F52" s="6">
        <v>137495</v>
      </c>
      <c r="G52" s="6">
        <v>146400</v>
      </c>
      <c r="H52" s="6">
        <v>260777</v>
      </c>
      <c r="I52" s="6">
        <v>320550</v>
      </c>
      <c r="J52" s="6">
        <v>415160</v>
      </c>
      <c r="K52" s="8" t="s">
        <v>17</v>
      </c>
      <c r="L52" s="6"/>
      <c r="M52" s="6"/>
    </row>
    <row r="53" spans="1:13" x14ac:dyDescent="0.25">
      <c r="F53" s="6"/>
      <c r="G53" s="6"/>
      <c r="H53" s="6"/>
      <c r="I53" s="6"/>
      <c r="J53" s="6"/>
      <c r="K53" s="6"/>
      <c r="L53" s="6"/>
      <c r="M53" s="6"/>
    </row>
    <row r="54" spans="1:13" x14ac:dyDescent="0.25">
      <c r="A54" t="s">
        <v>13</v>
      </c>
      <c r="D54" t="s">
        <v>18</v>
      </c>
      <c r="F54" s="17" t="s">
        <v>19</v>
      </c>
      <c r="G54" s="17"/>
      <c r="H54" s="6">
        <v>409722</v>
      </c>
      <c r="I54" s="6">
        <v>101000</v>
      </c>
      <c r="J54" s="6">
        <v>372500</v>
      </c>
      <c r="K54" s="8" t="s">
        <v>17</v>
      </c>
      <c r="L54" s="6"/>
      <c r="M54" s="6"/>
    </row>
    <row r="55" spans="1:13" x14ac:dyDescent="0.25">
      <c r="F55" s="6"/>
      <c r="G55" s="6"/>
      <c r="H55" s="6"/>
      <c r="I55" s="6"/>
      <c r="J55" s="6"/>
      <c r="K55" s="8"/>
      <c r="L55" s="6"/>
      <c r="M55" s="6"/>
    </row>
    <row r="56" spans="1:13" x14ac:dyDescent="0.25">
      <c r="A56" t="s">
        <v>14</v>
      </c>
      <c r="D56" t="s">
        <v>16</v>
      </c>
      <c r="F56" s="6">
        <v>139988</v>
      </c>
      <c r="G56" s="6">
        <v>148866</v>
      </c>
      <c r="H56" s="6">
        <v>478833</v>
      </c>
      <c r="I56" s="6">
        <v>124300</v>
      </c>
      <c r="J56" s="6">
        <v>415160</v>
      </c>
      <c r="K56" s="8" t="s">
        <v>17</v>
      </c>
      <c r="L56" s="6"/>
      <c r="M56" s="6"/>
    </row>
    <row r="57" spans="1:13" x14ac:dyDescent="0.25">
      <c r="F57" s="6"/>
      <c r="G57" s="6"/>
      <c r="H57" s="6"/>
      <c r="I57" s="6"/>
      <c r="J57" s="6"/>
      <c r="K57" s="6"/>
      <c r="L57" s="6"/>
      <c r="M57" s="6"/>
    </row>
  </sheetData>
  <mergeCells count="4">
    <mergeCell ref="F4:K4"/>
    <mergeCell ref="F19:G19"/>
    <mergeCell ref="F37:G37"/>
    <mergeCell ref="F54:G5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Howes</dc:creator>
  <cp:lastModifiedBy>Esther</cp:lastModifiedBy>
  <dcterms:created xsi:type="dcterms:W3CDTF">2019-08-17T11:38:01Z</dcterms:created>
  <dcterms:modified xsi:type="dcterms:W3CDTF">2019-10-02T14:08:11Z</dcterms:modified>
</cp:coreProperties>
</file>