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Glynn, Carl and Sylvi Vaisanen\Investments\Loan back - This one to proceed\"/>
    </mc:Choice>
  </mc:AlternateContent>
  <bookViews>
    <workbookView xWindow="120" yWindow="135" windowWidth="19020" windowHeight="11700" activeTab="1"/>
  </bookViews>
  <sheets>
    <sheet name="Calc Sheet" sheetId="1" r:id="rId1"/>
    <sheet name="Repayments" sheetId="3" r:id="rId2"/>
    <sheet name="Example" sheetId="2" state="hidden" r:id="rId3"/>
  </sheets>
  <calcPr calcId="152511"/>
</workbook>
</file>

<file path=xl/calcChain.xml><?xml version="1.0" encoding="utf-8"?>
<calcChain xmlns="http://schemas.openxmlformats.org/spreadsheetml/2006/main">
  <c r="C3" i="3" l="1"/>
  <c r="C4" i="3" s="1"/>
  <c r="C5" i="3" s="1"/>
  <c r="C6" i="3" s="1"/>
  <c r="C12" i="1" l="1"/>
  <c r="C19" i="1"/>
  <c r="C22" i="1" s="1"/>
  <c r="C19" i="2" l="1"/>
  <c r="C12" i="2"/>
  <c r="C13" i="2" s="1"/>
  <c r="C13" i="1" l="1"/>
  <c r="C28" i="2" l="1"/>
  <c r="C27" i="2" l="1"/>
  <c r="C21" i="2"/>
  <c r="C22" i="2" l="1"/>
  <c r="C31" i="2"/>
  <c r="C30" i="2"/>
  <c r="C29" i="2"/>
  <c r="C28" i="1"/>
  <c r="C27" i="1"/>
  <c r="C30" i="1" s="1"/>
  <c r="C31" i="1" l="1"/>
  <c r="C29" i="1"/>
</calcChain>
</file>

<file path=xl/sharedStrings.xml><?xml version="1.0" encoding="utf-8"?>
<sst xmlns="http://schemas.openxmlformats.org/spreadsheetml/2006/main" count="65" uniqueCount="40">
  <si>
    <t>Scheme Name</t>
  </si>
  <si>
    <t>Member Name</t>
  </si>
  <si>
    <t>PSTR</t>
  </si>
  <si>
    <t>Borrower Name</t>
  </si>
  <si>
    <t>Borrower Address</t>
  </si>
  <si>
    <t>Loan Amount</t>
  </si>
  <si>
    <t>Total Amount including interest</t>
  </si>
  <si>
    <t>Security Asset</t>
  </si>
  <si>
    <t>Security Valuation</t>
  </si>
  <si>
    <t>Date of calculation</t>
  </si>
  <si>
    <t>Scheme Net Valuation</t>
  </si>
  <si>
    <t>Maximum Loan amount</t>
  </si>
  <si>
    <t>Loan Amount Requested</t>
  </si>
  <si>
    <t>Within limits?</t>
  </si>
  <si>
    <t>Repayment Calculator</t>
  </si>
  <si>
    <t>Loanback Calculator</t>
  </si>
  <si>
    <t>Total Loan (inc interest)</t>
  </si>
  <si>
    <t>Repayment Term (months)</t>
  </si>
  <si>
    <t>Total Interest Due</t>
  </si>
  <si>
    <t>Monthly Repayments</t>
  </si>
  <si>
    <t>Quarterly Repayments</t>
  </si>
  <si>
    <t>Annual Repayments</t>
  </si>
  <si>
    <t>Toni Ross LTD RBS</t>
  </si>
  <si>
    <t>XYZ LTD</t>
  </si>
  <si>
    <t>121 Castle Street, PO Box 23, EN19 8NH</t>
  </si>
  <si>
    <t>Toni Ross</t>
  </si>
  <si>
    <t>008100111YY</t>
  </si>
  <si>
    <t>Interest Rate %</t>
  </si>
  <si>
    <t>Building</t>
  </si>
  <si>
    <t>Incorrect example atm, updated formula on working calc</t>
  </si>
  <si>
    <t>Kobbs of Kendal Ltd RBS</t>
  </si>
  <si>
    <t xml:space="preserve">Kobbs of Kendal Ltd </t>
  </si>
  <si>
    <t>44 Acre Moss Lane, Kendal, Cumbria, LA9 5QE</t>
  </si>
  <si>
    <t>Carl Glynn &amp; Sylvi Vaisanen</t>
  </si>
  <si>
    <t>00822543RY</t>
  </si>
  <si>
    <t>Debenture</t>
  </si>
  <si>
    <t>Date</t>
  </si>
  <si>
    <t>Amount Due</t>
  </si>
  <si>
    <t>Remaining balance</t>
  </si>
  <si>
    <t>Paid?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</si>
</sst>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[$-F800]dddd\,\ mmmm\ dd\,\ yyyy"/>
    <numFmt numFmtId="166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B0C0C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wrapText="1"/>
    </xf>
    <xf numFmtId="165" fontId="0" fillId="0" borderId="1" xfId="0" applyNumberFormat="1" applyFill="1" applyBorder="1" applyAlignment="1">
      <alignment horizontal="left"/>
    </xf>
    <xf numFmtId="0" fontId="0" fillId="2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5" fontId="0" fillId="4" borderId="1" xfId="0" applyNumberForma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6" fontId="6" fillId="0" borderId="1" xfId="0" applyNumberFormat="1" applyFont="1" applyFill="1" applyBorder="1" applyAlignment="1">
      <alignment horizontal="center"/>
    </xf>
    <xf numFmtId="8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166" fontId="0" fillId="0" borderId="1" xfId="0" applyNumberFormat="1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C18" sqref="C18"/>
    </sheetView>
  </sheetViews>
  <sheetFormatPr defaultRowHeight="15" x14ac:dyDescent="0.25"/>
  <cols>
    <col min="1" max="1" width="3.5703125" customWidth="1"/>
    <col min="2" max="2" width="28.5703125" customWidth="1"/>
    <col min="3" max="3" width="34.42578125" style="3" customWidth="1"/>
    <col min="4" max="4" width="27.85546875" customWidth="1"/>
    <col min="5" max="5" width="17.42578125" style="3" customWidth="1"/>
  </cols>
  <sheetData>
    <row r="2" spans="2:3" customFormat="1" ht="26.25" x14ac:dyDescent="0.4">
      <c r="B2" s="1" t="s">
        <v>15</v>
      </c>
      <c r="C2" s="3"/>
    </row>
    <row r="4" spans="2:3" customFormat="1" x14ac:dyDescent="0.25">
      <c r="B4" s="2" t="s">
        <v>0</v>
      </c>
      <c r="C4" s="18" t="s">
        <v>30</v>
      </c>
    </row>
    <row r="5" spans="2:3" customFormat="1" x14ac:dyDescent="0.25">
      <c r="B5" s="2" t="s">
        <v>3</v>
      </c>
      <c r="C5" s="18" t="s">
        <v>31</v>
      </c>
    </row>
    <row r="6" spans="2:3" customFormat="1" ht="30" x14ac:dyDescent="0.25">
      <c r="B6" s="2" t="s">
        <v>4</v>
      </c>
      <c r="C6" s="27" t="s">
        <v>32</v>
      </c>
    </row>
    <row r="7" spans="2:3" customFormat="1" x14ac:dyDescent="0.25">
      <c r="B7" s="2" t="s">
        <v>1</v>
      </c>
      <c r="C7" s="18" t="s">
        <v>33</v>
      </c>
    </row>
    <row r="8" spans="2:3" customFormat="1" x14ac:dyDescent="0.25">
      <c r="B8" s="2" t="s">
        <v>2</v>
      </c>
      <c r="C8" s="26" t="s">
        <v>34</v>
      </c>
    </row>
    <row r="9" spans="2:3" customFormat="1" x14ac:dyDescent="0.25">
      <c r="B9" s="2" t="s">
        <v>5</v>
      </c>
      <c r="C9" s="19">
        <v>10000</v>
      </c>
    </row>
    <row r="10" spans="2:3" customFormat="1" x14ac:dyDescent="0.25">
      <c r="B10" s="2" t="s">
        <v>17</v>
      </c>
      <c r="C10" s="21">
        <v>60</v>
      </c>
    </row>
    <row r="11" spans="2:3" customFormat="1" x14ac:dyDescent="0.25">
      <c r="B11" s="2" t="s">
        <v>27</v>
      </c>
      <c r="C11" s="22">
        <v>10</v>
      </c>
    </row>
    <row r="12" spans="2:3" customFormat="1" x14ac:dyDescent="0.25">
      <c r="B12" s="2" t="s">
        <v>18</v>
      </c>
      <c r="C12" s="19">
        <f>(C9/100*C11)*C10/12</f>
        <v>5000</v>
      </c>
    </row>
    <row r="13" spans="2:3" customFormat="1" ht="30" x14ac:dyDescent="0.25">
      <c r="B13" s="9" t="s">
        <v>6</v>
      </c>
      <c r="C13" s="19">
        <f>C9+C12</f>
        <v>15000</v>
      </c>
    </row>
    <row r="14" spans="2:3" customFormat="1" x14ac:dyDescent="0.25">
      <c r="B14" s="9" t="s">
        <v>7</v>
      </c>
      <c r="C14" s="18" t="s">
        <v>35</v>
      </c>
    </row>
    <row r="15" spans="2:3" customFormat="1" x14ac:dyDescent="0.25">
      <c r="B15" s="9" t="s">
        <v>8</v>
      </c>
      <c r="C15" s="19">
        <v>15000</v>
      </c>
    </row>
    <row r="16" spans="2:3" customFormat="1" x14ac:dyDescent="0.25">
      <c r="B16" s="9" t="s">
        <v>10</v>
      </c>
      <c r="C16" s="19">
        <v>32454.560000000001</v>
      </c>
    </row>
    <row r="17" spans="2:5" x14ac:dyDescent="0.25">
      <c r="B17" s="2" t="s">
        <v>9</v>
      </c>
      <c r="C17" s="23">
        <v>42458</v>
      </c>
    </row>
    <row r="19" spans="2:5" x14ac:dyDescent="0.25">
      <c r="B19" s="11" t="s">
        <v>11</v>
      </c>
      <c r="C19" s="17">
        <f>C16/2</f>
        <v>16227.28</v>
      </c>
    </row>
    <row r="20" spans="2:5" x14ac:dyDescent="0.25">
      <c r="B20" s="5"/>
      <c r="C20" s="5"/>
      <c r="D20" s="5"/>
      <c r="E20" s="5"/>
    </row>
    <row r="21" spans="2:5" x14ac:dyDescent="0.25">
      <c r="B21" s="10" t="s">
        <v>12</v>
      </c>
      <c r="C21" s="4">
        <v>10000</v>
      </c>
      <c r="D21" s="5"/>
      <c r="E21" s="5"/>
    </row>
    <row r="22" spans="2:5" x14ac:dyDescent="0.25">
      <c r="B22" s="24" t="s">
        <v>13</v>
      </c>
      <c r="C22" s="12" t="str">
        <f>IF(C21&lt;C19+0.01,"Yes","No")</f>
        <v>Yes</v>
      </c>
      <c r="D22" s="5"/>
      <c r="E22" s="5"/>
    </row>
    <row r="23" spans="2:5" x14ac:dyDescent="0.25">
      <c r="B23" s="6"/>
      <c r="C23" s="7"/>
      <c r="D23" s="5"/>
      <c r="E23" s="5"/>
    </row>
    <row r="24" spans="2:5" x14ac:dyDescent="0.25">
      <c r="B24" s="6"/>
      <c r="C24" s="7"/>
      <c r="D24" s="5"/>
      <c r="E24" s="5"/>
    </row>
    <row r="25" spans="2:5" ht="26.25" x14ac:dyDescent="0.4">
      <c r="B25" s="1" t="s">
        <v>14</v>
      </c>
      <c r="C25" s="7"/>
      <c r="D25" s="5"/>
      <c r="E25" s="5"/>
    </row>
    <row r="26" spans="2:5" x14ac:dyDescent="0.25">
      <c r="B26" s="6"/>
      <c r="C26" s="7"/>
      <c r="D26" s="5"/>
      <c r="E26" s="5"/>
    </row>
    <row r="27" spans="2:5" x14ac:dyDescent="0.25">
      <c r="B27" s="13" t="s">
        <v>16</v>
      </c>
      <c r="C27" s="4">
        <f>C13</f>
        <v>15000</v>
      </c>
      <c r="D27" s="5"/>
      <c r="E27" s="5"/>
    </row>
    <row r="28" spans="2:5" x14ac:dyDescent="0.25">
      <c r="B28" s="13" t="s">
        <v>17</v>
      </c>
      <c r="C28" s="14">
        <f>C10</f>
        <v>60</v>
      </c>
      <c r="D28" s="5"/>
      <c r="E28" s="5"/>
    </row>
    <row r="29" spans="2:5" x14ac:dyDescent="0.25">
      <c r="B29" s="15" t="s">
        <v>19</v>
      </c>
      <c r="C29" s="16">
        <f>SUM(C27/C28)</f>
        <v>250</v>
      </c>
      <c r="D29" s="5"/>
      <c r="E29" s="5"/>
    </row>
    <row r="30" spans="2:5" x14ac:dyDescent="0.25">
      <c r="B30" s="15" t="s">
        <v>20</v>
      </c>
      <c r="C30" s="16">
        <f>SUM(C27/C28)*3</f>
        <v>750</v>
      </c>
      <c r="D30" s="5"/>
      <c r="E30" s="5"/>
    </row>
    <row r="31" spans="2:5" x14ac:dyDescent="0.25">
      <c r="B31" s="15" t="s">
        <v>21</v>
      </c>
      <c r="C31" s="16">
        <f>SUM(C27/C28)*12</f>
        <v>3000</v>
      </c>
      <c r="D31" s="5"/>
      <c r="E31" s="5"/>
    </row>
    <row r="32" spans="2:5" x14ac:dyDescent="0.25">
      <c r="B32" s="8"/>
      <c r="C32" s="5"/>
      <c r="D32" s="8"/>
      <c r="E32" s="5"/>
    </row>
  </sheetData>
  <conditionalFormatting sqref="C22">
    <cfRule type="cellIs" dxfId="4" priority="2" operator="equal">
      <formula>"Yes"</formula>
    </cfRule>
    <cfRule type="cellIs" dxfId="3" priority="1" operator="equal">
      <formula>"No"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12" sqref="B12"/>
    </sheetView>
  </sheetViews>
  <sheetFormatPr defaultRowHeight="15" x14ac:dyDescent="0.25"/>
  <cols>
    <col min="1" max="1" width="8.7109375" bestFit="1" customWidth="1"/>
    <col min="2" max="2" width="17.140625" bestFit="1" customWidth="1"/>
    <col min="3" max="3" width="25.140625" bestFit="1" customWidth="1"/>
    <col min="4" max="4" width="10.7109375" bestFit="1" customWidth="1"/>
  </cols>
  <sheetData>
    <row r="1" spans="1:4" ht="21" x14ac:dyDescent="0.35">
      <c r="A1" s="28" t="s">
        <v>36</v>
      </c>
      <c r="B1" s="29" t="s">
        <v>37</v>
      </c>
      <c r="C1" s="29" t="s">
        <v>38</v>
      </c>
      <c r="D1" s="30" t="s">
        <v>39</v>
      </c>
    </row>
    <row r="2" spans="1:4" x14ac:dyDescent="0.25">
      <c r="A2" s="31">
        <v>42843</v>
      </c>
      <c r="B2" s="32">
        <v>3000</v>
      </c>
      <c r="C2" s="32">
        <v>15000</v>
      </c>
      <c r="D2" s="33"/>
    </row>
    <row r="3" spans="1:4" x14ac:dyDescent="0.25">
      <c r="A3" s="31">
        <v>43208</v>
      </c>
      <c r="B3" s="32">
        <v>3000</v>
      </c>
      <c r="C3" s="32">
        <f>C2-B3</f>
        <v>12000</v>
      </c>
      <c r="D3" s="34"/>
    </row>
    <row r="4" spans="1:4" x14ac:dyDescent="0.25">
      <c r="A4" s="31">
        <v>43573</v>
      </c>
      <c r="B4" s="32">
        <v>3000</v>
      </c>
      <c r="C4" s="32">
        <f t="shared" ref="C4:C6" si="0">C3-B4</f>
        <v>9000</v>
      </c>
      <c r="D4" s="35"/>
    </row>
    <row r="5" spans="1:4" x14ac:dyDescent="0.25">
      <c r="A5" s="31">
        <v>43939</v>
      </c>
      <c r="B5" s="32">
        <v>3000</v>
      </c>
      <c r="C5" s="32">
        <f t="shared" si="0"/>
        <v>6000</v>
      </c>
      <c r="D5" s="35"/>
    </row>
    <row r="6" spans="1:4" x14ac:dyDescent="0.25">
      <c r="A6" s="31">
        <v>44304</v>
      </c>
      <c r="B6" s="32">
        <v>3000</v>
      </c>
      <c r="C6" s="32">
        <f t="shared" si="0"/>
        <v>3000</v>
      </c>
      <c r="D6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E3" sqref="E3"/>
    </sheetView>
  </sheetViews>
  <sheetFormatPr defaultRowHeight="15" x14ac:dyDescent="0.25"/>
  <cols>
    <col min="1" max="1" width="3.5703125" customWidth="1"/>
    <col min="2" max="2" width="28.5703125" customWidth="1"/>
    <col min="3" max="3" width="34.42578125" style="3" customWidth="1"/>
    <col min="4" max="4" width="27.85546875" customWidth="1"/>
    <col min="5" max="5" width="17.42578125" style="3" customWidth="1"/>
  </cols>
  <sheetData>
    <row r="2" spans="2:5" ht="26.25" x14ac:dyDescent="0.4">
      <c r="B2" s="1" t="s">
        <v>15</v>
      </c>
      <c r="E2" t="s">
        <v>29</v>
      </c>
    </row>
    <row r="4" spans="2:5" x14ac:dyDescent="0.25">
      <c r="B4" s="2" t="s">
        <v>0</v>
      </c>
      <c r="C4" s="18" t="s">
        <v>22</v>
      </c>
      <c r="E4"/>
    </row>
    <row r="5" spans="2:5" x14ac:dyDescent="0.25">
      <c r="B5" s="2" t="s">
        <v>3</v>
      </c>
      <c r="C5" s="18" t="s">
        <v>23</v>
      </c>
      <c r="E5"/>
    </row>
    <row r="6" spans="2:5" ht="30" x14ac:dyDescent="0.25">
      <c r="B6" s="2" t="s">
        <v>4</v>
      </c>
      <c r="C6" s="18" t="s">
        <v>24</v>
      </c>
      <c r="E6"/>
    </row>
    <row r="7" spans="2:5" x14ac:dyDescent="0.25">
      <c r="B7" s="2" t="s">
        <v>1</v>
      </c>
      <c r="C7" s="18" t="s">
        <v>25</v>
      </c>
      <c r="E7"/>
    </row>
    <row r="8" spans="2:5" x14ac:dyDescent="0.25">
      <c r="B8" s="2" t="s">
        <v>2</v>
      </c>
      <c r="C8" s="18" t="s">
        <v>26</v>
      </c>
      <c r="E8"/>
    </row>
    <row r="9" spans="2:5" x14ac:dyDescent="0.25">
      <c r="B9" s="2" t="s">
        <v>5</v>
      </c>
      <c r="C9" s="18">
        <v>125000</v>
      </c>
      <c r="E9"/>
    </row>
    <row r="10" spans="2:5" x14ac:dyDescent="0.25">
      <c r="B10" s="2" t="s">
        <v>17</v>
      </c>
      <c r="C10" s="18">
        <v>60</v>
      </c>
      <c r="E10"/>
    </row>
    <row r="11" spans="2:5" x14ac:dyDescent="0.25">
      <c r="B11" s="2" t="s">
        <v>27</v>
      </c>
      <c r="C11" s="18">
        <v>5.25</v>
      </c>
      <c r="E11"/>
    </row>
    <row r="12" spans="2:5" x14ac:dyDescent="0.25">
      <c r="B12" s="2" t="s">
        <v>18</v>
      </c>
      <c r="C12" s="18">
        <f>C9/100*C11</f>
        <v>6562.5</v>
      </c>
      <c r="E12"/>
    </row>
    <row r="13" spans="2:5" ht="30" x14ac:dyDescent="0.25">
      <c r="B13" s="9" t="s">
        <v>6</v>
      </c>
      <c r="C13" s="18">
        <f>C9+C12</f>
        <v>131562.5</v>
      </c>
      <c r="E13"/>
    </row>
    <row r="14" spans="2:5" x14ac:dyDescent="0.25">
      <c r="B14" s="9" t="s">
        <v>7</v>
      </c>
      <c r="C14" s="18" t="s">
        <v>28</v>
      </c>
      <c r="E14"/>
    </row>
    <row r="15" spans="2:5" x14ac:dyDescent="0.25">
      <c r="B15" s="9" t="s">
        <v>8</v>
      </c>
      <c r="C15" s="19">
        <v>145000</v>
      </c>
      <c r="E15"/>
    </row>
    <row r="16" spans="2:5" x14ac:dyDescent="0.25">
      <c r="B16" s="9" t="s">
        <v>10</v>
      </c>
      <c r="C16" s="19">
        <v>425000</v>
      </c>
      <c r="E16"/>
    </row>
    <row r="17" spans="2:5" x14ac:dyDescent="0.25">
      <c r="B17" s="2" t="s">
        <v>9</v>
      </c>
      <c r="C17" s="20">
        <v>41761</v>
      </c>
    </row>
    <row r="19" spans="2:5" x14ac:dyDescent="0.25">
      <c r="B19" s="11" t="s">
        <v>11</v>
      </c>
      <c r="C19" s="25">
        <f>SUM(C16/2)</f>
        <v>212500</v>
      </c>
    </row>
    <row r="20" spans="2:5" x14ac:dyDescent="0.25">
      <c r="B20" s="5"/>
      <c r="C20" s="5"/>
      <c r="D20" s="5"/>
      <c r="E20" s="5"/>
    </row>
    <row r="21" spans="2:5" x14ac:dyDescent="0.25">
      <c r="B21" s="10" t="s">
        <v>12</v>
      </c>
      <c r="C21" s="4">
        <f>C13</f>
        <v>131562.5</v>
      </c>
      <c r="D21" s="5"/>
      <c r="E21" s="5"/>
    </row>
    <row r="22" spans="2:5" x14ac:dyDescent="0.25">
      <c r="B22" s="24" t="s">
        <v>13</v>
      </c>
      <c r="C22" s="12" t="str">
        <f>IF(C21&lt;C19,"Yes","No")</f>
        <v>Yes</v>
      </c>
      <c r="D22" s="5"/>
      <c r="E22" s="5"/>
    </row>
    <row r="23" spans="2:5" x14ac:dyDescent="0.25">
      <c r="B23" s="6"/>
      <c r="C23" s="7"/>
      <c r="D23" s="5"/>
      <c r="E23" s="5"/>
    </row>
    <row r="24" spans="2:5" x14ac:dyDescent="0.25">
      <c r="B24" s="6"/>
      <c r="C24" s="7"/>
      <c r="D24" s="5"/>
      <c r="E24" s="5"/>
    </row>
    <row r="25" spans="2:5" ht="26.25" x14ac:dyDescent="0.4">
      <c r="B25" s="1" t="s">
        <v>14</v>
      </c>
      <c r="C25" s="7"/>
      <c r="D25" s="5"/>
      <c r="E25" s="5"/>
    </row>
    <row r="26" spans="2:5" x14ac:dyDescent="0.25">
      <c r="B26" s="6"/>
      <c r="C26" s="7"/>
      <c r="D26" s="5"/>
      <c r="E26" s="5"/>
    </row>
    <row r="27" spans="2:5" x14ac:dyDescent="0.25">
      <c r="B27" s="13" t="s">
        <v>16</v>
      </c>
      <c r="C27" s="4">
        <f>C13</f>
        <v>131562.5</v>
      </c>
      <c r="D27" s="5"/>
      <c r="E27" s="5"/>
    </row>
    <row r="28" spans="2:5" x14ac:dyDescent="0.25">
      <c r="B28" s="13" t="s">
        <v>17</v>
      </c>
      <c r="C28" s="14">
        <f>C10</f>
        <v>60</v>
      </c>
      <c r="D28" s="5"/>
      <c r="E28" s="5"/>
    </row>
    <row r="29" spans="2:5" x14ac:dyDescent="0.25">
      <c r="B29" s="15" t="s">
        <v>19</v>
      </c>
      <c r="C29" s="16">
        <f>SUM(C27/C28)</f>
        <v>2192.7083333333335</v>
      </c>
      <c r="D29" s="5"/>
      <c r="E29" s="5"/>
    </row>
    <row r="30" spans="2:5" x14ac:dyDescent="0.25">
      <c r="B30" s="15" t="s">
        <v>20</v>
      </c>
      <c r="C30" s="16">
        <f>SUM(C27/C28)*4</f>
        <v>8770.8333333333339</v>
      </c>
      <c r="D30" s="5"/>
      <c r="E30" s="5"/>
    </row>
    <row r="31" spans="2:5" x14ac:dyDescent="0.25">
      <c r="B31" s="15" t="s">
        <v>21</v>
      </c>
      <c r="C31" s="16">
        <f>SUM(C27/C28)*12</f>
        <v>26312.5</v>
      </c>
      <c r="D31" s="5"/>
      <c r="E31" s="5"/>
    </row>
    <row r="32" spans="2:5" x14ac:dyDescent="0.25">
      <c r="B32" s="8"/>
      <c r="C32" s="5"/>
      <c r="D32" s="8"/>
      <c r="E32" s="5"/>
    </row>
  </sheetData>
  <conditionalFormatting sqref="B22:C22">
    <cfRule type="cellIs" dxfId="2" priority="5" operator="equal">
      <formula>"Yes"</formula>
    </cfRule>
  </conditionalFormatting>
  <conditionalFormatting sqref="C22">
    <cfRule type="cellIs" dxfId="1" priority="4" operator="equal">
      <formula>"No"</formula>
    </cfRule>
  </conditionalFormatting>
  <conditionalFormatting sqref="B22">
    <cfRule type="cellIs" dxfId="0" priority="1" operator="equal">
      <formula>$C$22="Yes"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Sheet</vt:lpstr>
      <vt:lpstr>Repayments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2016-03-31T07:35:06Z</cp:lastPrinted>
  <dcterms:created xsi:type="dcterms:W3CDTF">2014-05-02T11:43:11Z</dcterms:created>
  <dcterms:modified xsi:type="dcterms:W3CDTF">2016-04-19T10:58:04Z</dcterms:modified>
</cp:coreProperties>
</file>