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Investment Summary 2020-21" sheetId="1" r:id="rId4"/>
    <sheet state="hidden" name="Pension Funds YE 30-04-21" sheetId="2" r:id="rId5"/>
    <sheet state="visible" name="Investment Summary 2019-20" sheetId="3" r:id="rId6"/>
    <sheet state="visible" name="Pension Funds YE 30-04-20" sheetId="4" r:id="rId7"/>
    <sheet state="hidden" name="Investment Summary 2018-19" sheetId="5" r:id="rId8"/>
    <sheet state="visible" name="Pension Funds YE 30-04-19" sheetId="6" r:id="rId9"/>
    <sheet state="hidden" name="Repayment adj" sheetId="7" r:id="rId10"/>
    <sheet state="hidden" name="Investment Summary 2017-18" sheetId="8" r:id="rId11"/>
    <sheet state="hidden" name="Pension Funds YE 30-04-18" sheetId="9" r:id="rId12"/>
    <sheet state="visible" name="Investment Summary Pre Wessex" sheetId="10" r:id="rId13"/>
    <sheet state="visible" name="Wessex House" sheetId="11" r:id="rId14"/>
  </sheets>
  <externalReferences>
    <externalReference r:id="rId15"/>
  </externalReferences>
  <definedNames/>
  <calcPr/>
  <extLst>
    <ext uri="GoogleSheetsCustomDataVersion1">
      <go:sheetsCustomData xmlns:go="http://customooxmlschemas.google.com/" r:id="rId16" roundtripDataSignature="AMtx7mjUNuAd4fe/jHdIwaVT7YJi6tPOQQ=="/>
    </ext>
  </extLst>
</workbook>
</file>

<file path=xl/sharedStrings.xml><?xml version="1.0" encoding="utf-8"?>
<sst xmlns="http://schemas.openxmlformats.org/spreadsheetml/2006/main" count="813" uniqueCount="142">
  <si>
    <t>ML&amp;S Martin Lynch &amp; Sons Ltd - Pension Scheme</t>
  </si>
  <si>
    <t>WHA</t>
  </si>
  <si>
    <t>List of Investments / Loans</t>
  </si>
  <si>
    <t>Date</t>
  </si>
  <si>
    <t>Description</t>
  </si>
  <si>
    <t>Value</t>
  </si>
  <si>
    <t>Maturity Date</t>
  </si>
  <si>
    <t>GBP £</t>
  </si>
  <si>
    <t>Current Assets</t>
  </si>
  <si>
    <t>Debtors</t>
  </si>
  <si>
    <t>Barclays everday saver</t>
  </si>
  <si>
    <t>Interest to be paid in</t>
  </si>
  <si>
    <t>A/C 13511464</t>
  </si>
  <si>
    <t>LTSB : Treasury Deposit</t>
  </si>
  <si>
    <t>-</t>
  </si>
  <si>
    <t>PLUS INTEREST ON MATURITY</t>
  </si>
  <si>
    <t>LTSB - ML&amp;S Pension Bank 309442</t>
  </si>
  <si>
    <t>A/C 00461203</t>
  </si>
  <si>
    <t>N/A</t>
  </si>
  <si>
    <t>Barclays Pension Scheme A/C 20 90 56</t>
  </si>
  <si>
    <t>A/C 43663574</t>
  </si>
  <si>
    <t>PLUS INTEREST</t>
  </si>
  <si>
    <t>Barclays : Everday Saver 209758</t>
  </si>
  <si>
    <t>A/C 63006909</t>
  </si>
  <si>
    <t>Barclays : MDE &amp; JI Lynch 209758</t>
  </si>
  <si>
    <t>A/C 43532747</t>
  </si>
  <si>
    <t>?? %</t>
  </si>
  <si>
    <t>bank deposits</t>
  </si>
  <si>
    <t>Investment Assets</t>
  </si>
  <si>
    <t>Property : Wessex House</t>
  </si>
  <si>
    <t>ML&amp;S : Overpaid Bal on Wessex Hse Completion used by ML&amp;S against Legal Fees for Lease</t>
  </si>
  <si>
    <t>ML&amp;S LOAN</t>
  </si>
  <si>
    <t>SEE BELOW</t>
  </si>
  <si>
    <t>INCLUDED ABOVE</t>
  </si>
  <si>
    <t>Loan to ML&amp;S Martin Lynch &amp; Sons Ltd</t>
  </si>
  <si>
    <t>Capital Balance Due</t>
  </si>
  <si>
    <t>NET LOAN</t>
  </si>
  <si>
    <t>LESS : REPAYMENTS</t>
  </si>
  <si>
    <t>New loan</t>
  </si>
  <si>
    <t>Investment income</t>
  </si>
  <si>
    <t>Other interest on Everday saver 2</t>
  </si>
  <si>
    <t>Interest on deposits</t>
  </si>
  <si>
    <t>Interest on loans</t>
  </si>
  <si>
    <t>Rent received</t>
  </si>
  <si>
    <t>Tax on interest debtor written off</t>
  </si>
  <si>
    <t>Pension contributions from ML&amp;S</t>
  </si>
  <si>
    <t>Reconciliation</t>
  </si>
  <si>
    <t>Opening funds</t>
  </si>
  <si>
    <t>Income</t>
  </si>
  <si>
    <t>Closing funds</t>
  </si>
  <si>
    <t>Variance</t>
  </si>
  <si>
    <t>MLS Martin Lynch &amp; Sons Ltd - Pension</t>
  </si>
  <si>
    <t>ML&amp;S M Lynch &amp; Sons Ltd - Pension Scheme</t>
  </si>
  <si>
    <t>Y/E 30/04/21</t>
  </si>
  <si>
    <t>Detail</t>
  </si>
  <si>
    <t>Notes / Reference</t>
  </si>
  <si>
    <r>
      <rPr>
        <rFont val="Calibri"/>
        <b val="0"/>
        <color theme="1"/>
        <sz val="10.0"/>
      </rPr>
      <t xml:space="preserve">Lloyds TSB (Business Extra) A/C 00461203 </t>
    </r>
    <r>
      <rPr>
        <rFont val="Calibri"/>
        <b/>
        <color theme="1"/>
        <sz val="10.0"/>
      </rPr>
      <t># Tfr'd to Barclays A/C 43663574 #</t>
    </r>
  </si>
  <si>
    <t>Barclays Pension Scheme A/C 43663574 (20 90 56) : 0.8%</t>
  </si>
  <si>
    <t>Barclays Everday Saver 43663574 (20 90 56) : 0.5%</t>
  </si>
  <si>
    <t>Mr MDE Lynch &amp; Mrs JI Lynch 43532747 (20 97 58)</t>
  </si>
  <si>
    <t>Barclays 2 Yr Flexible Bond (Maturity 29/08/15) : 1.75%. REF :209758 53389723</t>
  </si>
  <si>
    <t>PENSION LOAN : ML&amp;S</t>
  </si>
  <si>
    <t>MEMO : Pension Charge in MLS</t>
  </si>
  <si>
    <t>Funds Total</t>
  </si>
  <si>
    <t>Transaction</t>
  </si>
  <si>
    <t>Balance</t>
  </si>
  <si>
    <t>Rent</t>
  </si>
  <si>
    <t>Bank Charges</t>
  </si>
  <si>
    <t>Interest received</t>
  </si>
  <si>
    <t>received</t>
  </si>
  <si>
    <t>Repayment</t>
  </si>
  <si>
    <t>Op. Bal B/Fwd</t>
  </si>
  <si>
    <t xml:space="preserve">Rental Income </t>
  </si>
  <si>
    <t>RENTAL INC</t>
  </si>
  <si>
    <t>Mthly Loan Repayment from ML&amp;S</t>
  </si>
  <si>
    <t>Interest Received</t>
  </si>
  <si>
    <t>INTEREST RECEIVED</t>
  </si>
  <si>
    <t>Bank charges</t>
  </si>
  <si>
    <t>Total</t>
  </si>
  <si>
    <t>11 months</t>
  </si>
  <si>
    <t>Y/E 30/04/20</t>
  </si>
  <si>
    <r>
      <rPr>
        <rFont val="Calibri"/>
        <b val="0"/>
        <color theme="1"/>
        <sz val="10.0"/>
      </rPr>
      <t xml:space="preserve">Lloyds TSB (Business Extra) A/C 00461203 </t>
    </r>
    <r>
      <rPr>
        <rFont val="Calibri"/>
        <b/>
        <color theme="1"/>
        <sz val="10.0"/>
      </rPr>
      <t># Tfr'd to Barclays A/C 43663574 #</t>
    </r>
  </si>
  <si>
    <t>Loan repayment adjustment from ML&amp;S</t>
  </si>
  <si>
    <t>Repayment of loan ML&amp;S</t>
  </si>
  <si>
    <t>New ML&amp;S Loan</t>
  </si>
  <si>
    <t>Y/E 30/04/19</t>
  </si>
  <si>
    <r>
      <rPr>
        <rFont val="Calibri"/>
        <b val="0"/>
        <color theme="1"/>
        <sz val="10.0"/>
      </rPr>
      <t xml:space="preserve">Lloyds TSB (Business Extra) A/C 00461203 </t>
    </r>
    <r>
      <rPr>
        <rFont val="Calibri"/>
        <b/>
        <color theme="1"/>
        <sz val="10.0"/>
      </rPr>
      <t># Tfr'd to Barclays A/C 43663574 #</t>
    </r>
  </si>
  <si>
    <t>Interest</t>
  </si>
  <si>
    <t>10% interest</t>
  </si>
  <si>
    <t>5% interest</t>
  </si>
  <si>
    <t>10% repay</t>
  </si>
  <si>
    <t>5% repay</t>
  </si>
  <si>
    <t>repay diff</t>
  </si>
  <si>
    <t>3 months</t>
  </si>
  <si>
    <t>principal</t>
  </si>
  <si>
    <t>Accounts</t>
  </si>
  <si>
    <t>Y/E 30/04/18</t>
  </si>
  <si>
    <r>
      <rPr>
        <rFont val="Calibri"/>
        <b val="0"/>
        <color theme="1"/>
        <sz val="10.0"/>
      </rPr>
      <t xml:space="preserve">Lloyds TSB (Business Extra) A/C 00461203 </t>
    </r>
    <r>
      <rPr>
        <rFont val="Calibri"/>
        <b/>
        <color theme="1"/>
        <sz val="10.0"/>
      </rPr>
      <t># Tfr'd to Barclays A/C 43663574 #</t>
    </r>
  </si>
  <si>
    <t>transfer from Everyday saver</t>
  </si>
  <si>
    <t>transfer from another account</t>
  </si>
  <si>
    <t>Rental Income</t>
  </si>
  <si>
    <t>Received from M &amp; JLLynch</t>
  </si>
  <si>
    <t>previous years interest</t>
  </si>
  <si>
    <t>Loan repayment</t>
  </si>
  <si>
    <t>new Loan</t>
  </si>
  <si>
    <t>Pension contributions</t>
  </si>
  <si>
    <t>Investments</t>
  </si>
  <si>
    <t>#</t>
  </si>
  <si>
    <t>Barclays : Flexible 2 Yr Bond 209758</t>
  </si>
  <si>
    <t>A/C 53389723</t>
  </si>
  <si>
    <t>PLUS INTEREST (ANNUAL)</t>
  </si>
  <si>
    <t>Barclays : Flexible 1 Yr Bond 209758</t>
  </si>
  <si>
    <t>A/C 93886654</t>
  </si>
  <si>
    <t>Wessex House</t>
  </si>
  <si>
    <t>Deposit Pd</t>
  </si>
  <si>
    <t>Loans to MJ Lynch &amp; Sons Ltd</t>
  </si>
  <si>
    <t>Capital Repayment (Exc Int)</t>
  </si>
  <si>
    <t>Loan 1</t>
  </si>
  <si>
    <t>Repaid in Full 16/10/14</t>
  </si>
  <si>
    <t>Plus Int</t>
  </si>
  <si>
    <t>Loan 2</t>
  </si>
  <si>
    <t>Loan 3</t>
  </si>
  <si>
    <t>MEMO :</t>
  </si>
  <si>
    <t>Included above</t>
  </si>
  <si>
    <t>Other Contributions Y/E 30/04/15</t>
  </si>
  <si>
    <t>MLS MARTIN LYNCH &amp; SONS LTD</t>
  </si>
  <si>
    <t>COMPLETION STATEMENT SUMMARY</t>
  </si>
  <si>
    <t>RE : WESSEX HOUSE, 3 DRAKE AVENUE, STAINES, MIDDLESEX TW18 2AP</t>
  </si>
  <si>
    <t>£</t>
  </si>
  <si>
    <t>SALE PRICE</t>
  </si>
  <si>
    <t>LESS : PURCHASE COSTS</t>
  </si>
  <si>
    <t>SOMERS AND BLAKE - SOLICITORS FEES</t>
  </si>
  <si>
    <t>LESS : RECOVERY</t>
  </si>
  <si>
    <t>LATE COMPLETION COSTS</t>
  </si>
  <si>
    <t>NOTICE TO COMPLETE FEES</t>
  </si>
  <si>
    <t>NET AMOUNT DUE :</t>
  </si>
  <si>
    <t>WESSEX HOUSE COST</t>
  </si>
  <si>
    <t>LESS : PAID</t>
  </si>
  <si>
    <t>INITIAL DEPOSIT</t>
  </si>
  <si>
    <t>ON EXCHANGE</t>
  </si>
  <si>
    <t>BALANCE :</t>
  </si>
  <si>
    <t>REFUND DUE TO ML&amp;S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</si>
</sst>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_-* #,##0_-;\(#,##0\)_-;_-* &quot;-&quot;??_-;_-@"/>
    <numFmt numFmtId="166" formatCode="_-* #,##0.00_-;\(#,##0.00\)_-;_-* &quot;-&quot;??_-;_-@"/>
    <numFmt numFmtId="167" formatCode="_-* #,##0.00_-;\-* #,##0.00_-;_-* &quot;-&quot;??_-;_-@"/>
  </numFmts>
  <fonts count="11">
    <font>
      <sz val="11.0"/>
      <color theme="1"/>
      <name val="Arial"/>
    </font>
    <font>
      <b/>
      <sz val="9.0"/>
      <color theme="1"/>
      <name val="Calibri"/>
    </font>
    <font>
      <sz val="9.0"/>
      <color theme="1"/>
      <name val="Calibri"/>
    </font>
    <font>
      <b/>
      <i/>
      <sz val="9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/>
    <font>
      <b/>
      <sz val="10.0"/>
      <color rgb="FFFF0000"/>
      <name val="Calibri"/>
    </font>
    <font>
      <color theme="1"/>
      <name val="Calibri"/>
    </font>
    <font>
      <sz val="8.0"/>
      <color theme="1"/>
      <name val="Calibri"/>
    </font>
    <font>
      <b/>
      <sz val="8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31">
    <border/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/>
      <bottom/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164" xfId="0" applyFont="1" applyNumberFormat="1"/>
    <xf borderId="0" fillId="0" fontId="1" numFmtId="164" xfId="0" applyAlignment="1" applyFont="1" applyNumberFormat="1">
      <alignment horizontal="center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2" numFmtId="164" xfId="0" applyFont="1" applyNumberFormat="1"/>
    <xf borderId="0" fillId="0" fontId="2" numFmtId="165" xfId="0" applyFont="1" applyNumberFormat="1"/>
    <xf borderId="0" fillId="0" fontId="2" numFmtId="0" xfId="0" applyAlignment="1" applyFont="1">
      <alignment horizontal="center"/>
    </xf>
    <xf borderId="0" fillId="0" fontId="2" numFmtId="0" xfId="0" applyAlignment="1" applyFont="1">
      <alignment shrinkToFit="0" wrapText="1"/>
    </xf>
    <xf borderId="0" fillId="0" fontId="2" numFmtId="166" xfId="0" applyFont="1" applyNumberFormat="1"/>
    <xf borderId="0" fillId="0" fontId="2" numFmtId="10" xfId="0" applyAlignment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0" fillId="0" fontId="1" numFmtId="10" xfId="0" applyAlignment="1" applyFont="1" applyNumberFormat="1">
      <alignment horizontal="center"/>
    </xf>
    <xf borderId="1" fillId="0" fontId="1" numFmtId="166" xfId="0" applyBorder="1" applyFont="1" applyNumberFormat="1"/>
    <xf borderId="0" fillId="0" fontId="1" numFmtId="166" xfId="0" applyFont="1" applyNumberFormat="1"/>
    <xf borderId="2" fillId="0" fontId="1" numFmtId="166" xfId="0" applyBorder="1" applyFont="1" applyNumberFormat="1"/>
    <xf borderId="0" fillId="0" fontId="3" numFmtId="166" xfId="0" applyFont="1" applyNumberFormat="1"/>
    <xf borderId="0" fillId="0" fontId="2" numFmtId="167" xfId="0" applyFont="1" applyNumberFormat="1"/>
    <xf borderId="0" fillId="0" fontId="1" numFmtId="166" xfId="0" applyAlignment="1" applyFont="1" applyNumberFormat="1">
      <alignment horizontal="center" shrinkToFit="0" wrapText="1"/>
    </xf>
    <xf borderId="0" fillId="0" fontId="2" numFmtId="166" xfId="0" applyAlignment="1" applyFont="1" applyNumberFormat="1">
      <alignment horizontal="center" shrinkToFit="0" wrapText="1"/>
    </xf>
    <xf borderId="0" fillId="0" fontId="4" numFmtId="0" xfId="0" applyAlignment="1" applyFont="1">
      <alignment shrinkToFit="0" wrapText="1"/>
    </xf>
    <xf borderId="1" fillId="0" fontId="2" numFmtId="166" xfId="0" applyBorder="1" applyFont="1" applyNumberFormat="1"/>
    <xf borderId="1" fillId="0" fontId="2" numFmtId="167" xfId="0" applyBorder="1" applyFont="1" applyNumberFormat="1"/>
    <xf borderId="3" fillId="0" fontId="5" numFmtId="0" xfId="0" applyBorder="1" applyFont="1"/>
    <xf borderId="1" fillId="0" fontId="5" numFmtId="0" xfId="0" applyBorder="1" applyFont="1"/>
    <xf borderId="1" fillId="0" fontId="4" numFmtId="0" xfId="0" applyBorder="1" applyFont="1"/>
    <xf borderId="4" fillId="0" fontId="4" numFmtId="0" xfId="0" applyBorder="1" applyFont="1"/>
    <xf borderId="5" fillId="0" fontId="5" numFmtId="0" xfId="0" applyBorder="1" applyFont="1"/>
    <xf borderId="0" fillId="0" fontId="5" numFmtId="0" xfId="0" applyFont="1"/>
    <xf borderId="0" fillId="0" fontId="4" numFmtId="0" xfId="0" applyFont="1"/>
    <xf borderId="6" fillId="0" fontId="4" numFmtId="0" xfId="0" applyBorder="1" applyFont="1"/>
    <xf borderId="7" fillId="0" fontId="5" numFmtId="0" xfId="0" applyAlignment="1" applyBorder="1" applyFont="1">
      <alignment horizontal="center" shrinkToFit="0" wrapText="1"/>
    </xf>
    <xf borderId="8" fillId="0" fontId="6" numFmtId="0" xfId="0" applyBorder="1" applyFont="1"/>
    <xf borderId="9" fillId="0" fontId="6" numFmtId="0" xfId="0" applyBorder="1" applyFont="1"/>
    <xf borderId="9" fillId="0" fontId="5" numFmtId="0" xfId="0" applyAlignment="1" applyBorder="1" applyFont="1">
      <alignment horizontal="center" shrinkToFit="0" wrapText="1"/>
    </xf>
    <xf borderId="8" fillId="0" fontId="5" numFmtId="0" xfId="0" applyAlignment="1" applyBorder="1" applyFont="1">
      <alignment horizontal="center" shrinkToFit="0" wrapText="1"/>
    </xf>
    <xf borderId="10" fillId="0" fontId="5" numFmtId="0" xfId="0" applyAlignment="1" applyBorder="1" applyFont="1">
      <alignment horizontal="center"/>
    </xf>
    <xf borderId="3" fillId="0" fontId="4" numFmtId="0" xfId="0" applyBorder="1" applyFont="1"/>
    <xf borderId="3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11" fillId="0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center"/>
    </xf>
    <xf borderId="5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12" fillId="0" fontId="4" numFmtId="0" xfId="0" applyBorder="1" applyFont="1"/>
    <xf borderId="5" fillId="0" fontId="5" numFmtId="164" xfId="0" applyBorder="1" applyFont="1" applyNumberFormat="1"/>
    <xf borderId="0" fillId="0" fontId="5" numFmtId="0" xfId="0" applyAlignment="1" applyFont="1">
      <alignment horizontal="center"/>
    </xf>
    <xf borderId="0" fillId="0" fontId="5" numFmtId="0" xfId="0" applyAlignment="1" applyFont="1">
      <alignment shrinkToFit="0" wrapText="1"/>
    </xf>
    <xf borderId="6" fillId="0" fontId="5" numFmtId="0" xfId="0" applyAlignment="1" applyBorder="1" applyFont="1">
      <alignment shrinkToFit="0" wrapText="1"/>
    </xf>
    <xf borderId="5" fillId="0" fontId="4" numFmtId="166" xfId="0" applyBorder="1" applyFont="1" applyNumberFormat="1"/>
    <xf borderId="6" fillId="0" fontId="4" numFmtId="166" xfId="0" applyBorder="1" applyFont="1" applyNumberFormat="1"/>
    <xf borderId="0" fillId="0" fontId="4" numFmtId="166" xfId="0" applyFont="1" applyNumberFormat="1"/>
    <xf borderId="5" fillId="0" fontId="5" numFmtId="166" xfId="0" applyBorder="1" applyFont="1" applyNumberFormat="1"/>
    <xf borderId="6" fillId="0" fontId="5" numFmtId="166" xfId="0" applyBorder="1" applyFont="1" applyNumberFormat="1"/>
    <xf borderId="12" fillId="0" fontId="4" numFmtId="167" xfId="0" applyBorder="1" applyFont="1" applyNumberFormat="1"/>
    <xf borderId="0" fillId="0" fontId="5" numFmtId="166" xfId="0" applyFont="1" applyNumberFormat="1"/>
    <xf borderId="13" fillId="2" fontId="5" numFmtId="166" xfId="0" applyBorder="1" applyFill="1" applyFont="1" applyNumberFormat="1"/>
    <xf borderId="0" fillId="0" fontId="5" numFmtId="164" xfId="0" applyFont="1" applyNumberFormat="1"/>
    <xf borderId="14" fillId="0" fontId="5" numFmtId="167" xfId="0" applyAlignment="1" applyBorder="1" applyFont="1" applyNumberFormat="1">
      <alignment shrinkToFit="0" wrapText="1"/>
    </xf>
    <xf borderId="15" fillId="0" fontId="5" numFmtId="166" xfId="0" applyBorder="1" applyFont="1" applyNumberFormat="1"/>
    <xf borderId="16" fillId="0" fontId="5" numFmtId="0" xfId="0" applyBorder="1" applyFont="1"/>
    <xf borderId="0" fillId="0" fontId="5" numFmtId="164" xfId="0" applyAlignment="1" applyFont="1" applyNumberFormat="1">
      <alignment horizontal="center"/>
    </xf>
    <xf borderId="17" fillId="0" fontId="5" numFmtId="164" xfId="0" applyBorder="1" applyFont="1" applyNumberFormat="1"/>
    <xf borderId="17" fillId="0" fontId="1" numFmtId="0" xfId="0" applyBorder="1" applyFont="1"/>
    <xf borderId="17" fillId="0" fontId="1" numFmtId="0" xfId="0" applyAlignment="1" applyBorder="1" applyFont="1">
      <alignment horizontal="center" shrinkToFit="0" wrapText="1"/>
    </xf>
    <xf borderId="17" fillId="0" fontId="2" numFmtId="0" xfId="0" applyBorder="1" applyFont="1"/>
    <xf borderId="17" fillId="0" fontId="2" numFmtId="165" xfId="0" applyBorder="1" applyFont="1" applyNumberFormat="1"/>
    <xf borderId="17" fillId="0" fontId="2" numFmtId="166" xfId="0" applyBorder="1" applyFont="1" applyNumberFormat="1"/>
    <xf borderId="18" fillId="0" fontId="1" numFmtId="166" xfId="0" applyBorder="1" applyFont="1" applyNumberFormat="1"/>
    <xf borderId="19" fillId="0" fontId="1" numFmtId="166" xfId="0" applyBorder="1" applyFont="1" applyNumberFormat="1"/>
    <xf borderId="17" fillId="0" fontId="3" numFmtId="166" xfId="0" applyBorder="1" applyFont="1" applyNumberFormat="1"/>
    <xf borderId="17" fillId="0" fontId="1" numFmtId="166" xfId="0" applyAlignment="1" applyBorder="1" applyFont="1" applyNumberFormat="1">
      <alignment horizontal="center" shrinkToFit="0" wrapText="1"/>
    </xf>
    <xf borderId="20" fillId="0" fontId="1" numFmtId="166" xfId="0" applyBorder="1" applyFont="1" applyNumberFormat="1"/>
    <xf borderId="16" fillId="0" fontId="2" numFmtId="166" xfId="0" applyBorder="1" applyFont="1" applyNumberFormat="1"/>
    <xf borderId="17" fillId="0" fontId="2" numFmtId="166" xfId="0" applyAlignment="1" applyBorder="1" applyFont="1" applyNumberFormat="1">
      <alignment horizontal="center" shrinkToFit="0" wrapText="1"/>
    </xf>
    <xf borderId="18" fillId="0" fontId="2" numFmtId="166" xfId="0" applyBorder="1" applyFont="1" applyNumberFormat="1"/>
    <xf borderId="18" fillId="0" fontId="2" numFmtId="167" xfId="0" applyBorder="1" applyFont="1" applyNumberFormat="1"/>
    <xf borderId="21" fillId="0" fontId="2" numFmtId="0" xfId="0" applyBorder="1" applyFont="1"/>
    <xf borderId="6" fillId="0" fontId="5" numFmtId="166" xfId="0" applyAlignment="1" applyBorder="1" applyFont="1" applyNumberFormat="1">
      <alignment shrinkToFit="0" wrapText="1"/>
    </xf>
    <xf borderId="13" fillId="0" fontId="5" numFmtId="166" xfId="0" applyBorder="1" applyFont="1" applyNumberFormat="1"/>
    <xf borderId="6" fillId="0" fontId="7" numFmtId="166" xfId="0" applyBorder="1" applyFont="1" applyNumberFormat="1"/>
    <xf borderId="0" fillId="0" fontId="8" numFmtId="0" xfId="0" applyFont="1"/>
    <xf borderId="0" fillId="0" fontId="8" numFmtId="166" xfId="0" applyFont="1" applyNumberFormat="1"/>
    <xf borderId="22" fillId="2" fontId="2" numFmtId="166" xfId="0" applyBorder="1" applyFont="1" applyNumberFormat="1"/>
    <xf borderId="22" fillId="2" fontId="2" numFmtId="166" xfId="0" applyAlignment="1" applyBorder="1" applyFont="1" applyNumberFormat="1">
      <alignment horizontal="center" shrinkToFit="0" wrapText="1"/>
    </xf>
    <xf borderId="23" fillId="0" fontId="5" numFmtId="0" xfId="0" applyBorder="1" applyFont="1"/>
    <xf borderId="24" fillId="0" fontId="9" numFmtId="0" xfId="0" applyBorder="1" applyFont="1"/>
    <xf borderId="25" fillId="0" fontId="9" numFmtId="0" xfId="0" applyBorder="1" applyFont="1"/>
    <xf borderId="0" fillId="0" fontId="9" numFmtId="0" xfId="0" applyFont="1"/>
    <xf borderId="26" fillId="0" fontId="9" numFmtId="0" xfId="0" applyBorder="1" applyFont="1"/>
    <xf borderId="27" fillId="0" fontId="9" numFmtId="0" xfId="0" applyBorder="1" applyFont="1"/>
    <xf borderId="26" fillId="0" fontId="10" numFmtId="0" xfId="0" applyBorder="1" applyFont="1"/>
    <xf borderId="0" fillId="0" fontId="9" numFmtId="0" xfId="0" applyAlignment="1" applyFont="1">
      <alignment horizontal="center"/>
    </xf>
    <xf borderId="0" fillId="0" fontId="10" numFmtId="0" xfId="0" applyFont="1"/>
    <xf borderId="0" fillId="0" fontId="10" numFmtId="166" xfId="0" applyFont="1" applyNumberFormat="1"/>
    <xf borderId="27" fillId="0" fontId="9" numFmtId="166" xfId="0" applyBorder="1" applyFont="1" applyNumberFormat="1"/>
    <xf borderId="0" fillId="0" fontId="9" numFmtId="166" xfId="0" applyFont="1" applyNumberFormat="1"/>
    <xf borderId="28" fillId="0" fontId="9" numFmtId="0" xfId="0" applyBorder="1" applyFont="1"/>
    <xf borderId="29" fillId="0" fontId="9" numFmtId="0" xfId="0" applyBorder="1" applyFont="1"/>
    <xf borderId="30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vestment Summary 2020-21"/>
      <sheetName val="Pension Funds YE 30-04-21"/>
      <sheetName val="Investment Summary 2019-20"/>
      <sheetName val="Pension Funds YE 30-04-20"/>
      <sheetName val="Investment Summary 2018-19"/>
      <sheetName val="Pension Funds YE 30-04-19"/>
      <sheetName val="Repayment adj"/>
      <sheetName val="Investment Summary 2017-18"/>
      <sheetName val="Pension Funds YE 30-04-18"/>
      <sheetName val="Investment Summary 2016-17"/>
      <sheetName val="Pension Funds YE 30-04-17"/>
      <sheetName val="Investment Summary 2015-16"/>
      <sheetName val="Pension Funds YE 30-04-16"/>
      <sheetName val="Investment Summary Pre Wessex"/>
      <sheetName val="Summary YE 30-04-15"/>
      <sheetName val="Wessex House"/>
      <sheetName val="Pension Funds YE 30-04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5.0"/>
  <cols>
    <col customWidth="1" min="1" max="1" width="8.63"/>
    <col customWidth="1" min="2" max="2" width="29.88"/>
    <col customWidth="1" min="3" max="3" width="11.75"/>
    <col customWidth="1" hidden="1" min="4" max="5" width="9.75"/>
    <col customWidth="1" min="6" max="9" width="9.75"/>
    <col customWidth="1" min="10" max="10" width="8.13"/>
    <col customWidth="1" min="11" max="13" width="8.0"/>
    <col customWidth="1" min="14" max="26" width="7.63"/>
  </cols>
  <sheetData>
    <row r="1" ht="12.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0" customHeight="1">
      <c r="A2" s="1"/>
      <c r="B2" s="1"/>
      <c r="C2" s="1"/>
      <c r="D2" s="1"/>
      <c r="E2" s="1" t="s">
        <v>1</v>
      </c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0" customHeight="1">
      <c r="A3" s="1" t="s">
        <v>2</v>
      </c>
      <c r="B3" s="1"/>
      <c r="C3" s="1"/>
      <c r="D3" s="3">
        <v>42855.0</v>
      </c>
      <c r="E3" s="3">
        <v>42855.0</v>
      </c>
      <c r="F3" s="4">
        <v>43220.0</v>
      </c>
      <c r="G3" s="3">
        <v>43585.0</v>
      </c>
      <c r="H3" s="3">
        <v>43951.0</v>
      </c>
      <c r="I3" s="4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0" customHeight="1">
      <c r="A5" s="1" t="s">
        <v>3</v>
      </c>
      <c r="B5" s="1" t="s">
        <v>4</v>
      </c>
      <c r="C5" s="1"/>
      <c r="D5" s="5" t="s">
        <v>5</v>
      </c>
      <c r="E5" s="5" t="s">
        <v>5</v>
      </c>
      <c r="F5" s="5" t="s">
        <v>5</v>
      </c>
      <c r="G5" s="5" t="s">
        <v>5</v>
      </c>
      <c r="H5" s="5" t="s">
        <v>5</v>
      </c>
      <c r="I5" s="5"/>
      <c r="J5" s="5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0" customHeight="1">
      <c r="A6" s="1"/>
      <c r="B6" s="1"/>
      <c r="C6" s="1"/>
      <c r="D6" s="5" t="s">
        <v>7</v>
      </c>
      <c r="E6" s="5" t="s">
        <v>7</v>
      </c>
      <c r="F6" s="5" t="s">
        <v>7</v>
      </c>
      <c r="G6" s="5" t="s">
        <v>7</v>
      </c>
      <c r="H6" s="5" t="s">
        <v>7</v>
      </c>
      <c r="I6" s="5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0" customHeight="1">
      <c r="A7" s="2"/>
      <c r="B7" s="6" t="s">
        <v>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0" customHeight="1">
      <c r="A8" s="7"/>
      <c r="B8" s="6" t="s">
        <v>9</v>
      </c>
      <c r="C8" s="2"/>
      <c r="D8" s="8"/>
      <c r="E8" s="8"/>
      <c r="F8" s="8"/>
      <c r="G8" s="8"/>
      <c r="H8" s="8"/>
      <c r="I8" s="8"/>
      <c r="J8" s="7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0" customHeight="1">
      <c r="A9" s="7"/>
      <c r="B9" s="10" t="s">
        <v>10</v>
      </c>
      <c r="C9" s="2" t="s">
        <v>11</v>
      </c>
      <c r="D9" s="11">
        <v>53.84</v>
      </c>
      <c r="E9" s="11"/>
      <c r="F9" s="8"/>
      <c r="G9" s="11"/>
      <c r="H9" s="11"/>
      <c r="I9" s="11"/>
      <c r="J9" s="7"/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0" customHeight="1">
      <c r="A10" s="7" t="str">
        <f t="shared" ref="A10:A11" si="1">D2</f>
        <v/>
      </c>
      <c r="B10" s="10" t="s">
        <v>10</v>
      </c>
      <c r="C10" s="2" t="s">
        <v>12</v>
      </c>
      <c r="D10" s="11">
        <v>20172.93</v>
      </c>
      <c r="E10" s="11" t="str">
        <f>#REF!</f>
        <v>#REF!</v>
      </c>
      <c r="F10" s="8"/>
      <c r="G10" s="11"/>
      <c r="H10" s="11"/>
      <c r="I10" s="11"/>
      <c r="J10" s="7"/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0" hidden="1" customHeight="1">
      <c r="A11" s="7">
        <f t="shared" si="1"/>
        <v>42855</v>
      </c>
      <c r="B11" s="10" t="s">
        <v>13</v>
      </c>
      <c r="C11" s="2"/>
      <c r="D11" s="11">
        <v>0.0</v>
      </c>
      <c r="E11" s="11">
        <v>0.0</v>
      </c>
      <c r="F11" s="8"/>
      <c r="G11" s="11" t="s">
        <v>14</v>
      </c>
      <c r="H11" s="11" t="s">
        <v>14</v>
      </c>
      <c r="I11" s="11"/>
      <c r="J11" s="7"/>
      <c r="K11" s="12"/>
      <c r="L11" s="2" t="s">
        <v>15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0" hidden="1" customHeight="1">
      <c r="A12" s="7">
        <f>D3</f>
        <v>42855</v>
      </c>
      <c r="B12" s="10" t="s">
        <v>16</v>
      </c>
      <c r="C12" s="2" t="s">
        <v>17</v>
      </c>
      <c r="D12" s="11"/>
      <c r="E12" s="11"/>
      <c r="F12" s="8"/>
      <c r="G12" s="11" t="s">
        <v>14</v>
      </c>
      <c r="H12" s="11" t="s">
        <v>14</v>
      </c>
      <c r="I12" s="11"/>
      <c r="J12" s="13" t="s">
        <v>18</v>
      </c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0" customHeight="1">
      <c r="A13" s="7">
        <f>D3</f>
        <v>42855</v>
      </c>
      <c r="B13" s="10" t="s">
        <v>19</v>
      </c>
      <c r="C13" s="2" t="s">
        <v>20</v>
      </c>
      <c r="D13" s="11" t="str">
        <f t="shared" ref="D13:E13" si="2">#REF!</f>
        <v>#REF!</v>
      </c>
      <c r="E13" s="11" t="str">
        <f t="shared" si="2"/>
        <v>#REF!</v>
      </c>
      <c r="F13" s="8" t="str">
        <f>'Investment Summary 2017-18'!F13</f>
        <v>#REF!</v>
      </c>
      <c r="G13" s="11">
        <f>'Investment Summary 2018-19'!G13</f>
        <v>421643.05</v>
      </c>
      <c r="H13" s="11">
        <f>'Pension Funds YE 30-04-21'!K55</f>
        <v>576419.62</v>
      </c>
      <c r="I13" s="11"/>
      <c r="J13" s="13" t="s">
        <v>18</v>
      </c>
      <c r="K13" s="12">
        <v>0.003</v>
      </c>
      <c r="L13" s="2" t="s">
        <v>21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0" hidden="1" customHeight="1">
      <c r="A14" s="7">
        <v>41953.0</v>
      </c>
      <c r="B14" s="10" t="s">
        <v>22</v>
      </c>
      <c r="C14" s="2" t="s">
        <v>23</v>
      </c>
      <c r="D14" s="11">
        <v>0.0</v>
      </c>
      <c r="E14" s="11">
        <v>0.0</v>
      </c>
      <c r="F14" s="8"/>
      <c r="G14" s="11" t="s">
        <v>14</v>
      </c>
      <c r="H14" s="11" t="s">
        <v>14</v>
      </c>
      <c r="I14" s="11"/>
      <c r="J14" s="13" t="s">
        <v>18</v>
      </c>
      <c r="K14" s="12">
        <v>0.013</v>
      </c>
      <c r="L14" s="2" t="s">
        <v>21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0" hidden="1" customHeight="1">
      <c r="A15" s="7">
        <v>41953.0</v>
      </c>
      <c r="B15" s="10" t="s">
        <v>24</v>
      </c>
      <c r="C15" s="2" t="s">
        <v>25</v>
      </c>
      <c r="D15" s="11">
        <v>0.0</v>
      </c>
      <c r="E15" s="11">
        <v>0.0</v>
      </c>
      <c r="F15" s="8"/>
      <c r="G15" s="11" t="s">
        <v>14</v>
      </c>
      <c r="H15" s="11" t="s">
        <v>14</v>
      </c>
      <c r="I15" s="11"/>
      <c r="J15" s="13" t="s">
        <v>18</v>
      </c>
      <c r="K15" s="14" t="s">
        <v>26</v>
      </c>
      <c r="L15" s="2" t="s">
        <v>21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0" customHeight="1">
      <c r="A16" s="2"/>
      <c r="B16" s="2"/>
      <c r="C16" s="2"/>
      <c r="D16" s="2"/>
      <c r="E16" s="2"/>
      <c r="F16" s="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0" customHeight="1">
      <c r="A17" s="7"/>
      <c r="B17" s="6" t="s">
        <v>27</v>
      </c>
      <c r="C17" s="2"/>
      <c r="D17" s="15" t="str">
        <f>SUM(D9:D16)</f>
        <v>#REF!</v>
      </c>
      <c r="E17" s="15" t="str">
        <f t="shared" ref="E17:H17" si="3">SUM(E10:E16)</f>
        <v>#REF!</v>
      </c>
      <c r="F17" s="15" t="str">
        <f t="shared" si="3"/>
        <v>#REF!</v>
      </c>
      <c r="G17" s="15">
        <f t="shared" si="3"/>
        <v>421643.05</v>
      </c>
      <c r="H17" s="15">
        <f t="shared" si="3"/>
        <v>576419.62</v>
      </c>
      <c r="I17" s="16"/>
      <c r="J17" s="7"/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0" customHeight="1">
      <c r="A18" s="7"/>
      <c r="B18" s="6" t="s">
        <v>8</v>
      </c>
      <c r="C18" s="2"/>
      <c r="D18" s="17" t="str">
        <f t="shared" ref="D18:H18" si="4">D17+D8</f>
        <v>#REF!</v>
      </c>
      <c r="E18" s="17" t="str">
        <f t="shared" si="4"/>
        <v>#REF!</v>
      </c>
      <c r="F18" s="17" t="str">
        <f t="shared" si="4"/>
        <v>#REF!</v>
      </c>
      <c r="G18" s="17">
        <f t="shared" si="4"/>
        <v>421643.05</v>
      </c>
      <c r="H18" s="17">
        <f t="shared" si="4"/>
        <v>576419.62</v>
      </c>
      <c r="I18" s="16"/>
      <c r="J18" s="7"/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0" customHeight="1">
      <c r="A19" s="7"/>
      <c r="B19" s="10"/>
      <c r="C19" s="2"/>
      <c r="D19" s="11"/>
      <c r="E19" s="11"/>
      <c r="F19" s="11"/>
      <c r="G19" s="11"/>
      <c r="H19" s="11"/>
      <c r="I19" s="11"/>
      <c r="J19" s="7"/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0" customHeight="1">
      <c r="A20" s="7"/>
      <c r="B20" s="6" t="s">
        <v>28</v>
      </c>
      <c r="C20" s="2"/>
      <c r="D20" s="11"/>
      <c r="E20" s="11"/>
      <c r="F20" s="11"/>
      <c r="G20" s="11"/>
      <c r="H20" s="11"/>
      <c r="I20" s="11"/>
      <c r="J20" s="7"/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0" customHeight="1">
      <c r="A21" s="7">
        <v>41933.0</v>
      </c>
      <c r="B21" s="10" t="s">
        <v>29</v>
      </c>
      <c r="C21" s="2"/>
      <c r="D21" s="18">
        <f t="shared" ref="D21:F21" si="5">75000+436676.4-684.64</f>
        <v>510991.76</v>
      </c>
      <c r="E21" s="18">
        <f t="shared" si="5"/>
        <v>510991.76</v>
      </c>
      <c r="F21" s="18">
        <f t="shared" si="5"/>
        <v>510991.76</v>
      </c>
      <c r="G21" s="11">
        <f>'Investment Summary 2018-19'!G21</f>
        <v>510991.76</v>
      </c>
      <c r="H21" s="18">
        <f>75000+436676.4-684.64</f>
        <v>510991.76</v>
      </c>
      <c r="I21" s="18"/>
      <c r="J21" s="7"/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0" customHeight="1">
      <c r="A22" s="7">
        <v>41933.0</v>
      </c>
      <c r="B22" s="10" t="s">
        <v>30</v>
      </c>
      <c r="C22" s="2"/>
      <c r="D22" s="18">
        <v>684.64</v>
      </c>
      <c r="E22" s="18">
        <v>684.64</v>
      </c>
      <c r="F22" s="18">
        <v>684.64</v>
      </c>
      <c r="G22" s="11">
        <f>'Investment Summary 2018-19'!G22</f>
        <v>684.64</v>
      </c>
      <c r="H22" s="18">
        <v>684.64</v>
      </c>
      <c r="I22" s="18"/>
      <c r="J22" s="7"/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0" customHeight="1">
      <c r="A23" s="7"/>
      <c r="B23" s="10"/>
      <c r="C23" s="2"/>
      <c r="D23" s="15">
        <f t="shared" ref="D23:H23" si="6">SUM(D21:D22)</f>
        <v>511676.4</v>
      </c>
      <c r="E23" s="15">
        <f t="shared" si="6"/>
        <v>511676.4</v>
      </c>
      <c r="F23" s="15">
        <f t="shared" si="6"/>
        <v>511676.4</v>
      </c>
      <c r="G23" s="15">
        <f t="shared" si="6"/>
        <v>511676.4</v>
      </c>
      <c r="H23" s="15">
        <f t="shared" si="6"/>
        <v>511676.4</v>
      </c>
      <c r="I23" s="16"/>
      <c r="J23" s="7"/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0" customHeight="1">
      <c r="A24" s="7"/>
      <c r="B24" s="10"/>
      <c r="C24" s="2"/>
      <c r="D24" s="18"/>
      <c r="E24" s="18"/>
      <c r="F24" s="18"/>
      <c r="G24" s="18"/>
      <c r="H24" s="18"/>
      <c r="I24" s="18"/>
      <c r="J24" s="7"/>
      <c r="K24" s="1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0" customHeight="1">
      <c r="A25" s="7">
        <f>D3</f>
        <v>42855</v>
      </c>
      <c r="B25" s="10" t="s">
        <v>31</v>
      </c>
      <c r="C25" s="2" t="s">
        <v>32</v>
      </c>
      <c r="D25" s="11" t="str">
        <f t="shared" ref="D25:E25" si="7">$D$41</f>
        <v>#REF!</v>
      </c>
      <c r="E25" s="11" t="str">
        <f t="shared" si="7"/>
        <v>#REF!</v>
      </c>
      <c r="F25" s="8" t="str">
        <f>'Investment Summary 2017-18'!F25</f>
        <v>#REF!</v>
      </c>
      <c r="G25" s="11">
        <f>'Investment Summary 2018-19'!G25</f>
        <v>267626.41</v>
      </c>
      <c r="H25" s="11">
        <f>'Pension Funds YE 30-04-21'!X55</f>
        <v>178388.77</v>
      </c>
      <c r="I25" s="11"/>
      <c r="J25" s="3">
        <v>45654.0</v>
      </c>
      <c r="K25" s="12">
        <v>0.1</v>
      </c>
      <c r="L25" s="2" t="s">
        <v>21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0" customHeight="1">
      <c r="A26" s="2"/>
      <c r="B26" s="10"/>
      <c r="C26" s="2"/>
      <c r="D26" s="11"/>
      <c r="E26" s="11"/>
      <c r="F26" s="11"/>
      <c r="G26" s="11"/>
      <c r="H26" s="11"/>
      <c r="I26" s="11"/>
      <c r="J26" s="2"/>
      <c r="K26" s="9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0" customHeight="1">
      <c r="A27" s="2"/>
      <c r="B27" s="2"/>
      <c r="C27" s="2"/>
      <c r="D27" s="17" t="str">
        <f t="shared" ref="D27:H27" si="8">SUM(D23:D26)</f>
        <v>#REF!</v>
      </c>
      <c r="E27" s="17" t="str">
        <f t="shared" si="8"/>
        <v>#REF!</v>
      </c>
      <c r="F27" s="17" t="str">
        <f t="shared" si="8"/>
        <v>#REF!</v>
      </c>
      <c r="G27" s="17">
        <f t="shared" si="8"/>
        <v>779302.81</v>
      </c>
      <c r="H27" s="17">
        <f t="shared" si="8"/>
        <v>690065.17</v>
      </c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0" customHeight="1">
      <c r="A28" s="2"/>
      <c r="B28" s="2"/>
      <c r="C28" s="2"/>
      <c r="D28" s="17"/>
      <c r="E28" s="17"/>
      <c r="F28" s="17"/>
      <c r="G28" s="17"/>
      <c r="H28" s="17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0" customHeight="1">
      <c r="A29" s="2"/>
      <c r="B29" s="2"/>
      <c r="C29" s="2"/>
      <c r="D29" s="17" t="str">
        <f t="shared" ref="D29:H29" si="9">D27+D18</f>
        <v>#REF!</v>
      </c>
      <c r="E29" s="17" t="str">
        <f t="shared" si="9"/>
        <v>#REF!</v>
      </c>
      <c r="F29" s="17" t="str">
        <f t="shared" si="9"/>
        <v>#REF!</v>
      </c>
      <c r="G29" s="17">
        <f t="shared" si="9"/>
        <v>1200945.86</v>
      </c>
      <c r="H29" s="17">
        <f t="shared" si="9"/>
        <v>1266484.79</v>
      </c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0" customHeight="1">
      <c r="A30" s="2"/>
      <c r="B30" s="2"/>
      <c r="C30" s="2"/>
      <c r="D30" s="11"/>
      <c r="E30" s="11"/>
      <c r="F30" s="11"/>
      <c r="G30" s="11"/>
      <c r="H30" s="11"/>
      <c r="I30" s="11"/>
      <c r="J30" s="1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0" customHeight="1">
      <c r="A31" s="6" t="s">
        <v>33</v>
      </c>
      <c r="B31" s="1" t="s">
        <v>34</v>
      </c>
      <c r="C31" s="2"/>
      <c r="D31" s="20" t="s">
        <v>35</v>
      </c>
      <c r="E31" s="20" t="s">
        <v>35</v>
      </c>
      <c r="F31" s="20" t="s">
        <v>35</v>
      </c>
      <c r="G31" s="20" t="s">
        <v>35</v>
      </c>
      <c r="H31" s="20" t="s">
        <v>35</v>
      </c>
      <c r="I31" s="20" t="s">
        <v>35</v>
      </c>
      <c r="J31" s="2"/>
      <c r="K31" s="2"/>
      <c r="L31" s="2"/>
      <c r="M31" s="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0" customHeight="1">
      <c r="A32" s="2"/>
      <c r="B32" s="1"/>
      <c r="C32" s="2"/>
      <c r="D32" s="5" t="s">
        <v>7</v>
      </c>
      <c r="E32" s="5" t="s">
        <v>7</v>
      </c>
      <c r="F32" s="5" t="s">
        <v>7</v>
      </c>
      <c r="G32" s="5" t="s">
        <v>7</v>
      </c>
      <c r="H32" s="5" t="s">
        <v>7</v>
      </c>
      <c r="I32" s="5" t="s">
        <v>7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0" customHeight="1">
      <c r="A33" s="2"/>
      <c r="B33" s="2"/>
      <c r="C33" s="2"/>
      <c r="D33" s="11"/>
      <c r="E33" s="11"/>
      <c r="F33" s="11"/>
      <c r="G33" s="11"/>
      <c r="H33" s="11"/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0" customHeight="1">
      <c r="A34" s="7">
        <v>42244.0</v>
      </c>
      <c r="B34" s="2" t="s">
        <v>36</v>
      </c>
      <c r="C34" s="2"/>
      <c r="D34" s="11">
        <v>288620.77</v>
      </c>
      <c r="E34" s="11" t="str">
        <f>$H$41</f>
        <v>#REF!</v>
      </c>
      <c r="F34" s="8" t="str">
        <f>'Investment Summary 2017-18'!F34</f>
        <v>#REF!</v>
      </c>
      <c r="G34" s="11"/>
      <c r="H34" s="11"/>
      <c r="I34" s="11"/>
      <c r="J34" s="1"/>
      <c r="K34" s="2"/>
      <c r="L34" s="2"/>
      <c r="M34" s="1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0" customHeight="1">
      <c r="A35" s="7"/>
      <c r="B35" s="2" t="s">
        <v>37</v>
      </c>
      <c r="C35" s="2"/>
      <c r="D35" s="11" t="str">
        <f t="shared" ref="D35:E35" si="10">-#REF!</f>
        <v>#REF!</v>
      </c>
      <c r="E35" s="11" t="str">
        <f t="shared" si="10"/>
        <v>#REF!</v>
      </c>
      <c r="F35" s="8">
        <f>'Investment Summary 2017-18'!F35</f>
        <v>-232614.34</v>
      </c>
      <c r="G35" s="11"/>
      <c r="H35" s="11"/>
      <c r="I35" s="11"/>
      <c r="J35" s="1"/>
      <c r="K35" s="2"/>
      <c r="L35" s="2"/>
      <c r="M35" s="1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0" customHeight="1">
      <c r="A36" s="7">
        <v>43218.0</v>
      </c>
      <c r="B36" s="2" t="s">
        <v>38</v>
      </c>
      <c r="C36" s="2"/>
      <c r="D36" s="11"/>
      <c r="E36" s="11"/>
      <c r="F36" s="11">
        <f>'Investment Summary 2017-18'!F36</f>
        <v>325000</v>
      </c>
      <c r="G36" s="11" t="str">
        <f>'Investment Summary 2018-19'!G36</f>
        <v>#REF!</v>
      </c>
      <c r="H36" s="11" t="str">
        <f>G41</f>
        <v>#REF!</v>
      </c>
      <c r="I36" s="11" t="str">
        <f>$F$41</f>
        <v>#REF!</v>
      </c>
      <c r="J36" s="3">
        <v>45013.0</v>
      </c>
      <c r="K36" s="2"/>
      <c r="L36" s="2"/>
      <c r="M36" s="1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0" customHeight="1">
      <c r="A37" s="7"/>
      <c r="B37" s="2" t="s">
        <v>37</v>
      </c>
      <c r="C37" s="2"/>
      <c r="D37" s="11"/>
      <c r="E37" s="11"/>
      <c r="F37" s="11">
        <f>'Investment Summary 2017-18'!F37</f>
        <v>-4196.96</v>
      </c>
      <c r="G37" s="11">
        <f>'Investment Summary 2018-19'!G37</f>
        <v>-53176.63</v>
      </c>
      <c r="H37" s="11">
        <f>-SUM('Pension Funds YE 30-04-21'!V14:V36)+'Pension Funds YE 30-04-21'!U37</f>
        <v>-59491.76</v>
      </c>
      <c r="I37" s="11">
        <f>-'Pension Funds YE 30-04-21'!V60</f>
        <v>-89237.64</v>
      </c>
      <c r="J37" s="1"/>
      <c r="K37" s="2"/>
      <c r="L37" s="2"/>
      <c r="M37" s="1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0" customHeight="1">
      <c r="A38" s="7">
        <v>43493.0</v>
      </c>
      <c r="B38" s="2" t="s">
        <v>38</v>
      </c>
      <c r="C38" s="2"/>
      <c r="D38" s="11"/>
      <c r="E38" s="11"/>
      <c r="F38" s="11"/>
      <c r="G38" s="11" t="str">
        <f>'Investment Summary 2018-19'!G38</f>
        <v/>
      </c>
      <c r="H38" s="11">
        <f>'Pension Funds YE 30-04-21'!U38</f>
        <v>0</v>
      </c>
      <c r="I38" s="11"/>
      <c r="J38" s="3">
        <v>45654.0</v>
      </c>
      <c r="K38" s="2"/>
      <c r="L38" s="2"/>
      <c r="M38" s="1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0" customHeight="1">
      <c r="A39" s="7"/>
      <c r="B39" s="2" t="s">
        <v>37</v>
      </c>
      <c r="C39" s="2"/>
      <c r="D39" s="11"/>
      <c r="E39" s="11"/>
      <c r="F39" s="11"/>
      <c r="G39" s="11" t="str">
        <f>'Investment Summary 2018-19'!G39</f>
        <v/>
      </c>
      <c r="H39" s="11">
        <f>-SUM('Pension Funds YE 30-04-21'!V40:V47)</f>
        <v>-29745.88</v>
      </c>
      <c r="I39" s="11"/>
      <c r="J39" s="2"/>
      <c r="K39" s="2"/>
      <c r="L39" s="2"/>
      <c r="M39" s="1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0" customHeight="1">
      <c r="A40" s="2"/>
      <c r="B40" s="2"/>
      <c r="C40" s="2"/>
      <c r="D40" s="11"/>
      <c r="E40" s="11"/>
      <c r="F40" s="11"/>
      <c r="G40" s="11"/>
      <c r="H40" s="11"/>
      <c r="I40" s="11"/>
      <c r="J40" s="2"/>
      <c r="K40" s="2"/>
      <c r="L40" s="2"/>
      <c r="M40" s="1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0" customHeight="1">
      <c r="A41" s="2"/>
      <c r="B41" s="2"/>
      <c r="C41" s="2"/>
      <c r="D41" s="17" t="str">
        <f t="shared" ref="D41:I41" si="11">SUM(D34:D40)</f>
        <v>#REF!</v>
      </c>
      <c r="E41" s="17" t="str">
        <f t="shared" si="11"/>
        <v>#REF!</v>
      </c>
      <c r="F41" s="17" t="str">
        <f t="shared" si="11"/>
        <v>#REF!</v>
      </c>
      <c r="G41" s="17" t="str">
        <f t="shared" si="11"/>
        <v>#REF!</v>
      </c>
      <c r="H41" s="17" t="str">
        <f t="shared" si="11"/>
        <v>#REF!</v>
      </c>
      <c r="I41" s="17" t="str">
        <f t="shared" si="11"/>
        <v>#REF!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0" customHeight="1">
      <c r="A42" s="2"/>
      <c r="B42" s="2"/>
      <c r="C42" s="2"/>
      <c r="D42" s="11"/>
      <c r="E42" s="11"/>
      <c r="F42" s="11"/>
      <c r="G42" s="11"/>
      <c r="H42" s="11"/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0" customHeight="1">
      <c r="A44" s="1"/>
      <c r="B44" s="1" t="s">
        <v>39</v>
      </c>
      <c r="C44" s="2"/>
      <c r="D44" s="20"/>
      <c r="E44" s="20"/>
      <c r="F44" s="20"/>
      <c r="G44" s="20"/>
      <c r="H44" s="20"/>
      <c r="I44" s="2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0" customHeight="1">
      <c r="A45" s="2"/>
      <c r="B45" s="1"/>
      <c r="C45" s="2"/>
      <c r="D45" s="5" t="s">
        <v>7</v>
      </c>
      <c r="E45" s="5" t="s">
        <v>7</v>
      </c>
      <c r="F45" s="5" t="s">
        <v>7</v>
      </c>
      <c r="G45" s="5" t="s">
        <v>7</v>
      </c>
      <c r="H45" s="5" t="s">
        <v>7</v>
      </c>
      <c r="I45" s="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0" customHeight="1">
      <c r="A46" s="7"/>
      <c r="B46" s="2"/>
      <c r="C46" s="2"/>
      <c r="D46" s="20"/>
      <c r="E46" s="20"/>
      <c r="F46" s="20"/>
      <c r="G46" s="20"/>
      <c r="H46" s="20"/>
      <c r="I46" s="20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0" customHeight="1">
      <c r="A47" s="7"/>
      <c r="B47" s="2" t="s">
        <v>40</v>
      </c>
      <c r="C47" s="2"/>
      <c r="D47" s="21">
        <v>53.84</v>
      </c>
      <c r="E47" s="20"/>
      <c r="F47" s="11" t="str">
        <f>'Investment Summary 2017-18'!F45</f>
        <v>#REF!</v>
      </c>
      <c r="G47" s="11"/>
      <c r="H47" s="11"/>
      <c r="I47" s="1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0" customHeight="1">
      <c r="A48" s="7"/>
      <c r="B48" s="2" t="s">
        <v>41</v>
      </c>
      <c r="C48" s="2"/>
      <c r="D48" s="21" t="str">
        <f t="shared" ref="D48:D50" si="12">#REF!</f>
        <v>#REF!</v>
      </c>
      <c r="E48" s="21" t="str">
        <f>#REF!+#REF!-H8</f>
        <v>#REF!</v>
      </c>
      <c r="F48" s="11">
        <f>'Investment Summary 2017-18'!F46</f>
        <v>351.26</v>
      </c>
      <c r="G48" s="11">
        <f>'Investment Summary 2018-19'!G48</f>
        <v>887.25</v>
      </c>
      <c r="H48" s="21">
        <f>'Pension Funds YE 30-04-21'!J60</f>
        <v>229.93</v>
      </c>
      <c r="I48" s="2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0" customHeight="1">
      <c r="A49" s="7"/>
      <c r="B49" s="10" t="s">
        <v>42</v>
      </c>
      <c r="C49" s="2"/>
      <c r="D49" s="11" t="str">
        <f t="shared" si="12"/>
        <v>#REF!</v>
      </c>
      <c r="E49" s="11" t="str">
        <f t="shared" ref="E49:E50" si="13">#REF!</f>
        <v>#REF!</v>
      </c>
      <c r="F49" s="11">
        <f>'Investment Summary 2017-18'!F47</f>
        <v>21674.23</v>
      </c>
      <c r="G49" s="11">
        <f>'Investment Summary 2018-19'!G49</f>
        <v>29686.85</v>
      </c>
      <c r="H49" s="11">
        <f>'Pension Funds YE 30-04-21'!W60</f>
        <v>0</v>
      </c>
      <c r="I49" s="1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0" customHeight="1">
      <c r="A50" s="7"/>
      <c r="B50" s="10" t="s">
        <v>43</v>
      </c>
      <c r="C50" s="2"/>
      <c r="D50" s="11" t="str">
        <f t="shared" si="12"/>
        <v>#REF!</v>
      </c>
      <c r="E50" s="11" t="str">
        <f t="shared" si="13"/>
        <v>#REF!</v>
      </c>
      <c r="F50" s="11">
        <f>'Investment Summary 2017-18'!F48</f>
        <v>47500.02</v>
      </c>
      <c r="G50" s="11">
        <f>'Investment Summary 2018-19'!G50</f>
        <v>50000.04</v>
      </c>
      <c r="H50" s="11">
        <f>'Pension Funds YE 30-04-21'!H60</f>
        <v>50000.04</v>
      </c>
      <c r="I50" s="1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0" customHeight="1">
      <c r="A51" s="7"/>
      <c r="B51" s="10" t="s">
        <v>44</v>
      </c>
      <c r="C51" s="2"/>
      <c r="D51" s="11">
        <v>-77.0</v>
      </c>
      <c r="E51" s="11"/>
      <c r="F51" s="11" t="str">
        <f>'Investment Summary 2017-18'!F49</f>
        <v/>
      </c>
      <c r="G51" s="11"/>
      <c r="H51" s="11"/>
      <c r="I51" s="1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0" customHeight="1">
      <c r="A52" s="7"/>
      <c r="B52" s="22" t="s">
        <v>45</v>
      </c>
      <c r="C52" s="2"/>
      <c r="D52" s="11"/>
      <c r="E52" s="11"/>
      <c r="F52" s="11">
        <f>'Investment Summary 2017-18'!F50</f>
        <v>80000</v>
      </c>
      <c r="G52" s="11" t="str">
        <f>'Pension Funds YE 30-04-21'!H54</f>
        <v/>
      </c>
      <c r="H52" s="11" t="str">
        <f>'Pension Funds YE 30-04-21'!G54</f>
        <v/>
      </c>
      <c r="I52" s="1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0" customHeight="1">
      <c r="A53" s="2"/>
      <c r="B53" s="2"/>
      <c r="C53" s="2"/>
      <c r="D53" s="11"/>
      <c r="E53" s="11"/>
      <c r="F53" s="11"/>
      <c r="G53" s="11"/>
      <c r="H53" s="11"/>
      <c r="I53" s="1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0" customHeight="1">
      <c r="A54" s="2"/>
      <c r="B54" s="2"/>
      <c r="C54" s="2"/>
      <c r="D54" s="17" t="str">
        <f t="shared" ref="D54:H54" si="14">SUM(D46:D53)</f>
        <v>#REF!</v>
      </c>
      <c r="E54" s="17" t="str">
        <f t="shared" si="14"/>
        <v>#REF!</v>
      </c>
      <c r="F54" s="17" t="str">
        <f t="shared" si="14"/>
        <v>#REF!</v>
      </c>
      <c r="G54" s="17">
        <f t="shared" si="14"/>
        <v>80574.14</v>
      </c>
      <c r="H54" s="17">
        <f t="shared" si="14"/>
        <v>50229.97</v>
      </c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0" customHeight="1">
      <c r="A55" s="2"/>
      <c r="B55" s="1" t="s">
        <v>46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0" customHeight="1">
      <c r="A56" s="2"/>
      <c r="B56" s="2" t="s">
        <v>47</v>
      </c>
      <c r="C56" s="2"/>
      <c r="D56" s="2"/>
      <c r="E56" s="2"/>
      <c r="F56" s="11" t="str">
        <f>D29</f>
        <v>#REF!</v>
      </c>
      <c r="G56" s="11" t="str">
        <f t="shared" ref="G56:H56" si="15">F29</f>
        <v>#REF!</v>
      </c>
      <c r="H56" s="11">
        <f t="shared" si="15"/>
        <v>1200945.86</v>
      </c>
      <c r="I56" s="1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0" customHeight="1">
      <c r="A57" s="2"/>
      <c r="B57" s="2" t="s">
        <v>48</v>
      </c>
      <c r="C57" s="2"/>
      <c r="D57" s="19"/>
      <c r="E57" s="19"/>
      <c r="F57" s="11" t="str">
        <f t="shared" ref="F57:H57" si="16">F54</f>
        <v>#REF!</v>
      </c>
      <c r="G57" s="11">
        <f t="shared" si="16"/>
        <v>80574.14</v>
      </c>
      <c r="H57" s="11">
        <f t="shared" si="16"/>
        <v>50229.97</v>
      </c>
      <c r="I57" s="1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0" customHeight="1">
      <c r="A58" s="2"/>
      <c r="B58" s="2"/>
      <c r="C58" s="2"/>
      <c r="D58" s="2"/>
      <c r="E58" s="2"/>
      <c r="F58" s="23" t="str">
        <f t="shared" ref="F58:H58" si="17">SUM(F56:F57)</f>
        <v>#REF!</v>
      </c>
      <c r="G58" s="23" t="str">
        <f t="shared" si="17"/>
        <v>#REF!</v>
      </c>
      <c r="H58" s="23">
        <f t="shared" si="17"/>
        <v>1251175.83</v>
      </c>
      <c r="I58" s="1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0" customHeight="1">
      <c r="A59" s="2"/>
      <c r="B59" s="2" t="s">
        <v>49</v>
      </c>
      <c r="C59" s="2"/>
      <c r="D59" s="2"/>
      <c r="E59" s="2"/>
      <c r="F59" s="11" t="str">
        <f t="shared" ref="F59:H59" si="18">F29</f>
        <v>#REF!</v>
      </c>
      <c r="G59" s="11">
        <f t="shared" si="18"/>
        <v>1200945.86</v>
      </c>
      <c r="H59" s="11">
        <f t="shared" si="18"/>
        <v>1266484.79</v>
      </c>
      <c r="I59" s="1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0" customHeight="1">
      <c r="A60" s="2"/>
      <c r="B60" s="2" t="s">
        <v>50</v>
      </c>
      <c r="C60" s="2"/>
      <c r="D60" s="2"/>
      <c r="E60" s="2"/>
      <c r="F60" s="24" t="str">
        <f t="shared" ref="F60:H60" si="19">F58-F59</f>
        <v>#REF!</v>
      </c>
      <c r="G60" s="24" t="str">
        <f t="shared" si="19"/>
        <v>#REF!</v>
      </c>
      <c r="H60" s="24">
        <f t="shared" si="19"/>
        <v>-15308.96</v>
      </c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480314960629921" footer="0.0" header="0.0" left="0.7086614173228347" right="0.7086614173228347" top="0.7480314960629921"/>
  <pageSetup paperSize="9" orientation="landscape"/>
  <headerFooter>
    <oddFooter>&amp;L&amp;F&amp;F&amp;A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8.0" topLeftCell="E9" activePane="bottomRight" state="frozen"/>
      <selection activeCell="E1" sqref="E1" pane="topRight"/>
      <selection activeCell="A9" sqref="A9" pane="bottomLeft"/>
      <selection activeCell="E9" sqref="E9" pane="bottomRight"/>
    </sheetView>
  </sheetViews>
  <sheetFormatPr customHeight="1" defaultColWidth="12.63" defaultRowHeight="15.0"/>
  <cols>
    <col customWidth="1" min="1" max="1" width="12.88"/>
    <col customWidth="1" min="2" max="2" width="0.63"/>
    <col customWidth="1" min="3" max="3" width="34.38"/>
    <col customWidth="1" min="4" max="4" width="23.38"/>
    <col customWidth="1" hidden="1" min="5" max="5" width="13.25"/>
    <col customWidth="1" hidden="1" min="6" max="6" width="15.25"/>
    <col customWidth="1" min="7" max="7" width="19.63"/>
    <col customWidth="1" min="8" max="8" width="13.0"/>
    <col customWidth="1" min="9" max="9" width="14.63"/>
    <col customWidth="1" min="10" max="10" width="13.63"/>
    <col customWidth="1" min="11" max="11" width="14.75"/>
    <col customWidth="1" hidden="1" min="12" max="12" width="11.38"/>
    <col customWidth="1" hidden="1" min="13" max="13" width="13.88"/>
    <col customWidth="1" hidden="1" min="14" max="14" width="13.63"/>
    <col customWidth="1" hidden="1" min="15" max="15" width="12.38"/>
    <col customWidth="1" hidden="1" min="16" max="18" width="9.38"/>
    <col customWidth="1" hidden="1" min="19" max="19" width="13.63"/>
    <col customWidth="1" hidden="1" min="20" max="20" width="16.25"/>
    <col customWidth="1" min="21" max="21" width="12.13"/>
    <col customWidth="1" min="22" max="22" width="11.5"/>
    <col customWidth="1" min="23" max="23" width="13.63"/>
    <col customWidth="1" min="24" max="24" width="14.25"/>
    <col customWidth="1" min="25" max="25" width="11.75"/>
    <col customWidth="1" min="26" max="26" width="10.75"/>
    <col customWidth="1" min="27" max="27" width="14.25"/>
  </cols>
  <sheetData>
    <row r="1" ht="12.75" customHeight="1">
      <c r="A1" s="25" t="s">
        <v>51</v>
      </c>
      <c r="B1" s="26"/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</row>
    <row r="2" ht="12.75" customHeight="1">
      <c r="A2" s="29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2"/>
    </row>
    <row r="3" ht="12.75" customHeight="1">
      <c r="A3" s="29" t="s">
        <v>52</v>
      </c>
      <c r="B3" s="30"/>
      <c r="C3" s="30"/>
      <c r="D3" s="30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2"/>
    </row>
    <row r="4" ht="12.75" customHeight="1">
      <c r="A4" s="29"/>
      <c r="B4" s="30"/>
      <c r="C4" s="30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2"/>
    </row>
    <row r="5" ht="12.75" customHeight="1">
      <c r="A5" s="29"/>
      <c r="B5" s="30"/>
      <c r="C5" s="30" t="s">
        <v>53</v>
      </c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2"/>
    </row>
    <row r="6" ht="23.25" customHeight="1">
      <c r="A6" s="29" t="s">
        <v>3</v>
      </c>
      <c r="B6" s="30"/>
      <c r="C6" s="30" t="s">
        <v>54</v>
      </c>
      <c r="D6" s="30" t="s">
        <v>55</v>
      </c>
      <c r="E6" s="33" t="s">
        <v>56</v>
      </c>
      <c r="F6" s="34"/>
      <c r="G6" s="33" t="s">
        <v>57</v>
      </c>
      <c r="H6" s="35"/>
      <c r="I6" s="35"/>
      <c r="J6" s="35"/>
      <c r="K6" s="34"/>
      <c r="L6" s="33" t="s">
        <v>58</v>
      </c>
      <c r="M6" s="35"/>
      <c r="N6" s="34"/>
      <c r="O6" s="33" t="s">
        <v>59</v>
      </c>
      <c r="P6" s="35"/>
      <c r="Q6" s="34"/>
      <c r="R6" s="33" t="s">
        <v>60</v>
      </c>
      <c r="S6" s="35"/>
      <c r="T6" s="34"/>
      <c r="U6" s="33" t="s">
        <v>61</v>
      </c>
      <c r="V6" s="36"/>
      <c r="W6" s="36"/>
      <c r="X6" s="37"/>
      <c r="Y6" s="33" t="s">
        <v>62</v>
      </c>
      <c r="Z6" s="34"/>
      <c r="AA6" s="38" t="s">
        <v>63</v>
      </c>
    </row>
    <row r="7" ht="12.75" customHeight="1">
      <c r="A7" s="39"/>
      <c r="B7" s="27"/>
      <c r="C7" s="27"/>
      <c r="D7" s="28"/>
      <c r="E7" s="39"/>
      <c r="F7" s="28"/>
      <c r="G7" s="39"/>
      <c r="H7" s="27"/>
      <c r="I7" s="27"/>
      <c r="J7" s="27"/>
      <c r="K7" s="28"/>
      <c r="L7" s="39"/>
      <c r="M7" s="27"/>
      <c r="N7" s="28"/>
      <c r="O7" s="39"/>
      <c r="P7" s="27"/>
      <c r="Q7" s="28"/>
      <c r="R7" s="39"/>
      <c r="S7" s="27"/>
      <c r="T7" s="28"/>
      <c r="U7" s="27"/>
      <c r="V7" s="27"/>
      <c r="W7" s="27"/>
      <c r="X7" s="27"/>
      <c r="Y7" s="40"/>
      <c r="Z7" s="41"/>
      <c r="AA7" s="42"/>
    </row>
    <row r="8" ht="12.75" customHeight="1">
      <c r="A8" s="43"/>
      <c r="B8" s="31"/>
      <c r="C8" s="31"/>
      <c r="D8" s="44"/>
      <c r="E8" s="45" t="s">
        <v>64</v>
      </c>
      <c r="F8" s="44" t="s">
        <v>65</v>
      </c>
      <c r="G8" s="45" t="s">
        <v>64</v>
      </c>
      <c r="H8" s="46" t="s">
        <v>66</v>
      </c>
      <c r="I8" s="46" t="s">
        <v>67</v>
      </c>
      <c r="J8" s="46" t="s">
        <v>68</v>
      </c>
      <c r="K8" s="44" t="s">
        <v>65</v>
      </c>
      <c r="L8" s="45" t="s">
        <v>64</v>
      </c>
      <c r="M8" s="46"/>
      <c r="N8" s="44" t="s">
        <v>65</v>
      </c>
      <c r="O8" s="45" t="s">
        <v>64</v>
      </c>
      <c r="P8" s="46"/>
      <c r="Q8" s="44" t="s">
        <v>65</v>
      </c>
      <c r="R8" s="45" t="s">
        <v>64</v>
      </c>
      <c r="S8" s="46" t="s">
        <v>68</v>
      </c>
      <c r="T8" s="44" t="s">
        <v>65</v>
      </c>
      <c r="U8" s="45" t="s">
        <v>69</v>
      </c>
      <c r="V8" s="46" t="s">
        <v>70</v>
      </c>
      <c r="W8" s="46" t="s">
        <v>68</v>
      </c>
      <c r="X8" s="44" t="s">
        <v>65</v>
      </c>
      <c r="Y8" s="43"/>
      <c r="Z8" s="32"/>
      <c r="AA8" s="47"/>
    </row>
    <row r="9" ht="12.75" customHeight="1">
      <c r="A9" s="48"/>
      <c r="B9" s="49"/>
      <c r="C9" s="50" t="s">
        <v>71</v>
      </c>
      <c r="D9" s="51"/>
      <c r="E9" s="52"/>
      <c r="F9" s="53" t="str">
        <f>#REF!</f>
        <v>#REF!</v>
      </c>
      <c r="G9" s="52"/>
      <c r="H9" s="54"/>
      <c r="I9" s="54"/>
      <c r="J9" s="54"/>
      <c r="K9" s="53">
        <f>'Pension Funds YE 30-04-20'!K53</f>
        <v>436952.01</v>
      </c>
      <c r="L9" s="52"/>
      <c r="M9" s="54"/>
      <c r="N9" s="53">
        <v>0.0</v>
      </c>
      <c r="O9" s="52"/>
      <c r="P9" s="54" t="str">
        <f>#REF!</f>
        <v>#REF!</v>
      </c>
      <c r="Q9" s="53">
        <v>0.0</v>
      </c>
      <c r="R9" s="52"/>
      <c r="S9" s="54"/>
      <c r="T9" s="31"/>
      <c r="U9" s="52"/>
      <c r="V9" s="54"/>
      <c r="W9" s="54"/>
      <c r="X9" s="53">
        <f>'Pension Funds YE 30-04-19'!W52</f>
        <v>267626.41</v>
      </c>
      <c r="Y9" s="55"/>
      <c r="Z9" s="56"/>
      <c r="AA9" s="57" t="str">
        <f t="shared" ref="AA9:AA33" si="1">F9+K9+N9+Q9+T9+X9</f>
        <v>#REF!</v>
      </c>
    </row>
    <row r="10" ht="12.75" customHeight="1">
      <c r="A10" s="29"/>
      <c r="B10" s="30"/>
      <c r="C10" s="30"/>
      <c r="D10" s="51"/>
      <c r="E10" s="55"/>
      <c r="F10" s="56" t="str">
        <f t="shared" ref="F10:F33" si="2">F9+E10</f>
        <v>#REF!</v>
      </c>
      <c r="G10" s="55"/>
      <c r="H10" s="58"/>
      <c r="I10" s="58"/>
      <c r="J10" s="58"/>
      <c r="K10" s="56">
        <f t="shared" ref="K10:K11" si="3">K9+G10</f>
        <v>436952.01</v>
      </c>
      <c r="L10" s="55"/>
      <c r="M10" s="58"/>
      <c r="N10" s="56">
        <f t="shared" ref="N10:N33" si="4">N9+M10</f>
        <v>0</v>
      </c>
      <c r="O10" s="55"/>
      <c r="P10" s="58"/>
      <c r="Q10" s="56">
        <f t="shared" ref="Q10:Q33" si="5">Q9+O10</f>
        <v>0</v>
      </c>
      <c r="R10" s="55"/>
      <c r="S10" s="58">
        <f>SUM(S9)</f>
        <v>0</v>
      </c>
      <c r="T10" s="56"/>
      <c r="U10" s="55"/>
      <c r="V10" s="58"/>
      <c r="W10" s="58"/>
      <c r="X10" s="56">
        <f t="shared" ref="X10:X13" si="6">X9+R10</f>
        <v>267626.41</v>
      </c>
      <c r="Y10" s="55"/>
      <c r="Z10" s="56"/>
      <c r="AA10" s="57" t="str">
        <f t="shared" si="1"/>
        <v>#REF!</v>
      </c>
    </row>
    <row r="11" ht="12.75" customHeight="1">
      <c r="A11" s="48"/>
      <c r="B11" s="49"/>
      <c r="C11" s="50"/>
      <c r="D11" s="51"/>
      <c r="E11" s="55"/>
      <c r="F11" s="56" t="str">
        <f t="shared" si="2"/>
        <v>#REF!</v>
      </c>
      <c r="G11" s="55"/>
      <c r="H11" s="58"/>
      <c r="I11" s="58"/>
      <c r="J11" s="58"/>
      <c r="K11" s="56">
        <f t="shared" si="3"/>
        <v>436952.01</v>
      </c>
      <c r="L11" s="55"/>
      <c r="M11" s="58"/>
      <c r="N11" s="56">
        <f t="shared" si="4"/>
        <v>0</v>
      </c>
      <c r="O11" s="55"/>
      <c r="P11" s="58"/>
      <c r="Q11" s="56">
        <f t="shared" si="5"/>
        <v>0</v>
      </c>
      <c r="R11" s="55"/>
      <c r="S11" s="58"/>
      <c r="T11" s="56"/>
      <c r="U11" s="55"/>
      <c r="V11" s="58"/>
      <c r="W11" s="58"/>
      <c r="X11" s="56">
        <f t="shared" si="6"/>
        <v>267626.41</v>
      </c>
      <c r="Y11" s="55"/>
      <c r="Z11" s="56"/>
      <c r="AA11" s="57" t="str">
        <f t="shared" si="1"/>
        <v>#REF!</v>
      </c>
    </row>
    <row r="12" ht="12.75" customHeight="1">
      <c r="A12" s="48"/>
      <c r="B12" s="49"/>
      <c r="C12" s="50"/>
      <c r="D12" s="51"/>
      <c r="E12" s="55"/>
      <c r="F12" s="56" t="str">
        <f t="shared" si="2"/>
        <v>#REF!</v>
      </c>
      <c r="G12" s="55"/>
      <c r="H12" s="58"/>
      <c r="I12" s="58"/>
      <c r="J12" s="58"/>
      <c r="K12" s="56">
        <f t="shared" ref="K12:K33" si="7">K11+G12+J12</f>
        <v>436952.01</v>
      </c>
      <c r="L12" s="55"/>
      <c r="M12" s="58"/>
      <c r="N12" s="56">
        <f t="shared" si="4"/>
        <v>0</v>
      </c>
      <c r="O12" s="55"/>
      <c r="P12" s="58"/>
      <c r="Q12" s="56">
        <f t="shared" si="5"/>
        <v>0</v>
      </c>
      <c r="R12" s="55"/>
      <c r="S12" s="58"/>
      <c r="T12" s="56"/>
      <c r="U12" s="55"/>
      <c r="V12" s="58"/>
      <c r="W12" s="58"/>
      <c r="X12" s="56">
        <f t="shared" si="6"/>
        <v>267626.41</v>
      </c>
      <c r="Y12" s="55"/>
      <c r="Z12" s="56"/>
      <c r="AA12" s="57" t="str">
        <f t="shared" si="1"/>
        <v>#REF!</v>
      </c>
    </row>
    <row r="13" ht="12.75" customHeight="1">
      <c r="A13" s="48">
        <v>43979.0</v>
      </c>
      <c r="B13" s="49"/>
      <c r="C13" s="50" t="s">
        <v>72</v>
      </c>
      <c r="D13" s="51" t="s">
        <v>73</v>
      </c>
      <c r="E13" s="55"/>
      <c r="F13" s="56" t="str">
        <f t="shared" si="2"/>
        <v>#REF!</v>
      </c>
      <c r="G13" s="55">
        <v>4166.67</v>
      </c>
      <c r="H13" s="58">
        <v>4166.67</v>
      </c>
      <c r="I13" s="58"/>
      <c r="J13" s="58"/>
      <c r="K13" s="56">
        <f t="shared" si="7"/>
        <v>441118.68</v>
      </c>
      <c r="L13" s="55"/>
      <c r="M13" s="58"/>
      <c r="N13" s="56">
        <f t="shared" si="4"/>
        <v>0</v>
      </c>
      <c r="O13" s="55"/>
      <c r="P13" s="58"/>
      <c r="Q13" s="56">
        <f t="shared" si="5"/>
        <v>0</v>
      </c>
      <c r="R13" s="55"/>
      <c r="S13" s="58"/>
      <c r="T13" s="56"/>
      <c r="U13" s="55"/>
      <c r="V13" s="58"/>
      <c r="W13" s="58"/>
      <c r="X13" s="56">
        <f t="shared" si="6"/>
        <v>267626.41</v>
      </c>
      <c r="Y13" s="55"/>
      <c r="Z13" s="56"/>
      <c r="AA13" s="57" t="str">
        <f t="shared" si="1"/>
        <v>#REF!</v>
      </c>
    </row>
    <row r="14" ht="12.75" customHeight="1">
      <c r="A14" s="48"/>
      <c r="B14" s="49"/>
      <c r="C14" s="50" t="s">
        <v>74</v>
      </c>
      <c r="D14" s="51"/>
      <c r="E14" s="55"/>
      <c r="F14" s="56" t="str">
        <f t="shared" si="2"/>
        <v>#REF!</v>
      </c>
      <c r="G14" s="55">
        <v>7436.47</v>
      </c>
      <c r="H14" s="58"/>
      <c r="I14" s="58"/>
      <c r="J14" s="58"/>
      <c r="K14" s="56">
        <f t="shared" si="7"/>
        <v>448555.15</v>
      </c>
      <c r="L14" s="55"/>
      <c r="M14" s="58"/>
      <c r="N14" s="56">
        <f t="shared" si="4"/>
        <v>0</v>
      </c>
      <c r="O14" s="55"/>
      <c r="P14" s="58"/>
      <c r="Q14" s="56">
        <f t="shared" si="5"/>
        <v>0</v>
      </c>
      <c r="R14" s="55"/>
      <c r="S14" s="58"/>
      <c r="T14" s="56"/>
      <c r="U14" s="55">
        <f>-G14</f>
        <v>-7436.47</v>
      </c>
      <c r="V14" s="58">
        <f>-U14-W14</f>
        <v>7436.47</v>
      </c>
      <c r="W14" s="58"/>
      <c r="X14" s="56">
        <f t="shared" ref="X14:X58" si="8">X13+U14+W14</f>
        <v>260189.94</v>
      </c>
      <c r="Y14" s="55"/>
      <c r="Z14" s="56"/>
      <c r="AA14" s="57" t="str">
        <f t="shared" si="1"/>
        <v>#REF!</v>
      </c>
    </row>
    <row r="15" ht="12.75" customHeight="1">
      <c r="A15" s="48">
        <v>43990.0</v>
      </c>
      <c r="B15" s="49"/>
      <c r="C15" s="50" t="s">
        <v>75</v>
      </c>
      <c r="D15" s="51" t="s">
        <v>76</v>
      </c>
      <c r="E15" s="55"/>
      <c r="F15" s="56" t="str">
        <f t="shared" si="2"/>
        <v>#REF!</v>
      </c>
      <c r="G15" s="55"/>
      <c r="H15" s="58"/>
      <c r="I15" s="58"/>
      <c r="J15" s="58">
        <v>229.93</v>
      </c>
      <c r="K15" s="59">
        <f t="shared" si="7"/>
        <v>448785.08</v>
      </c>
      <c r="L15" s="55"/>
      <c r="M15" s="58"/>
      <c r="N15" s="56">
        <f t="shared" si="4"/>
        <v>0</v>
      </c>
      <c r="O15" s="55"/>
      <c r="P15" s="58"/>
      <c r="Q15" s="56">
        <f t="shared" si="5"/>
        <v>0</v>
      </c>
      <c r="R15" s="55"/>
      <c r="S15" s="58"/>
      <c r="T15" s="56"/>
      <c r="U15" s="55"/>
      <c r="V15" s="58"/>
      <c r="W15" s="58"/>
      <c r="X15" s="56">
        <f t="shared" si="8"/>
        <v>260189.94</v>
      </c>
      <c r="Y15" s="55"/>
      <c r="Z15" s="56"/>
      <c r="AA15" s="57" t="str">
        <f t="shared" si="1"/>
        <v>#REF!</v>
      </c>
    </row>
    <row r="16" ht="12.75" customHeight="1">
      <c r="A16" s="48">
        <v>44010.0</v>
      </c>
      <c r="B16" s="49"/>
      <c r="C16" s="50" t="s">
        <v>72</v>
      </c>
      <c r="D16" s="51" t="s">
        <v>73</v>
      </c>
      <c r="E16" s="55"/>
      <c r="F16" s="56" t="str">
        <f t="shared" si="2"/>
        <v>#REF!</v>
      </c>
      <c r="G16" s="55">
        <v>4166.67</v>
      </c>
      <c r="H16" s="58">
        <f>G16</f>
        <v>4166.67</v>
      </c>
      <c r="I16" s="58"/>
      <c r="J16" s="58"/>
      <c r="K16" s="56">
        <f t="shared" si="7"/>
        <v>452951.75</v>
      </c>
      <c r="L16" s="55"/>
      <c r="M16" s="58"/>
      <c r="N16" s="56">
        <f t="shared" si="4"/>
        <v>0</v>
      </c>
      <c r="O16" s="55"/>
      <c r="P16" s="58"/>
      <c r="Q16" s="56">
        <f t="shared" si="5"/>
        <v>0</v>
      </c>
      <c r="R16" s="55"/>
      <c r="S16" s="58"/>
      <c r="T16" s="56"/>
      <c r="U16" s="55"/>
      <c r="V16" s="58"/>
      <c r="W16" s="58"/>
      <c r="X16" s="56">
        <f t="shared" si="8"/>
        <v>260189.94</v>
      </c>
      <c r="Y16" s="55"/>
      <c r="Z16" s="56"/>
      <c r="AA16" s="57" t="str">
        <f t="shared" si="1"/>
        <v>#REF!</v>
      </c>
    </row>
    <row r="17" ht="12.75" customHeight="1">
      <c r="A17" s="48"/>
      <c r="B17" s="49"/>
      <c r="C17" s="50" t="s">
        <v>74</v>
      </c>
      <c r="D17" s="51"/>
      <c r="E17" s="55"/>
      <c r="F17" s="56" t="str">
        <f t="shared" si="2"/>
        <v>#REF!</v>
      </c>
      <c r="G17" s="55">
        <v>7436.47</v>
      </c>
      <c r="H17" s="58"/>
      <c r="I17" s="58"/>
      <c r="J17" s="58"/>
      <c r="K17" s="56">
        <f t="shared" si="7"/>
        <v>460388.22</v>
      </c>
      <c r="L17" s="55"/>
      <c r="M17" s="58"/>
      <c r="N17" s="56">
        <f t="shared" si="4"/>
        <v>0</v>
      </c>
      <c r="O17" s="55"/>
      <c r="P17" s="58"/>
      <c r="Q17" s="56">
        <f t="shared" si="5"/>
        <v>0</v>
      </c>
      <c r="R17" s="55"/>
      <c r="S17" s="58"/>
      <c r="T17" s="56"/>
      <c r="U17" s="55">
        <f>-G17</f>
        <v>-7436.47</v>
      </c>
      <c r="V17" s="58">
        <f>-U17-W17</f>
        <v>7436.47</v>
      </c>
      <c r="W17" s="58"/>
      <c r="X17" s="56">
        <f t="shared" si="8"/>
        <v>252753.47</v>
      </c>
      <c r="Y17" s="55"/>
      <c r="Z17" s="56"/>
      <c r="AA17" s="57" t="str">
        <f t="shared" si="1"/>
        <v>#REF!</v>
      </c>
    </row>
    <row r="18" ht="12.75" hidden="1" customHeight="1">
      <c r="A18" s="48">
        <v>43649.0</v>
      </c>
      <c r="B18" s="49"/>
      <c r="C18" s="50" t="s">
        <v>75</v>
      </c>
      <c r="D18" s="51" t="s">
        <v>76</v>
      </c>
      <c r="E18" s="55"/>
      <c r="F18" s="56" t="str">
        <f t="shared" si="2"/>
        <v>#REF!</v>
      </c>
      <c r="G18" s="55"/>
      <c r="H18" s="58"/>
      <c r="I18" s="58"/>
      <c r="J18" s="58"/>
      <c r="K18" s="56">
        <f t="shared" si="7"/>
        <v>460388.22</v>
      </c>
      <c r="L18" s="55"/>
      <c r="M18" s="58"/>
      <c r="N18" s="56">
        <f t="shared" si="4"/>
        <v>0</v>
      </c>
      <c r="O18" s="55"/>
      <c r="P18" s="58"/>
      <c r="Q18" s="56">
        <f t="shared" si="5"/>
        <v>0</v>
      </c>
      <c r="R18" s="55"/>
      <c r="S18" s="58"/>
      <c r="T18" s="56"/>
      <c r="U18" s="55"/>
      <c r="V18" s="58"/>
      <c r="W18" s="58"/>
      <c r="X18" s="56">
        <f t="shared" si="8"/>
        <v>252753.47</v>
      </c>
      <c r="Y18" s="55"/>
      <c r="Z18" s="56"/>
      <c r="AA18" s="57" t="str">
        <f t="shared" si="1"/>
        <v>#REF!</v>
      </c>
    </row>
    <row r="19" ht="12.75" customHeight="1">
      <c r="A19" s="48">
        <v>44040.0</v>
      </c>
      <c r="B19" s="49"/>
      <c r="C19" s="50" t="s">
        <v>72</v>
      </c>
      <c r="D19" s="51" t="s">
        <v>73</v>
      </c>
      <c r="E19" s="55"/>
      <c r="F19" s="56" t="str">
        <f t="shared" si="2"/>
        <v>#REF!</v>
      </c>
      <c r="G19" s="55">
        <v>4166.67</v>
      </c>
      <c r="H19" s="58">
        <f>G19</f>
        <v>4166.67</v>
      </c>
      <c r="I19" s="58"/>
      <c r="J19" s="58"/>
      <c r="K19" s="56">
        <f t="shared" si="7"/>
        <v>464554.89</v>
      </c>
      <c r="L19" s="55"/>
      <c r="M19" s="58"/>
      <c r="N19" s="56">
        <f t="shared" si="4"/>
        <v>0</v>
      </c>
      <c r="O19" s="55"/>
      <c r="P19" s="58"/>
      <c r="Q19" s="56">
        <f t="shared" si="5"/>
        <v>0</v>
      </c>
      <c r="R19" s="55"/>
      <c r="S19" s="58"/>
      <c r="T19" s="56">
        <f t="shared" ref="T19:T33" si="9">T18+R19</f>
        <v>0</v>
      </c>
      <c r="U19" s="55"/>
      <c r="V19" s="58"/>
      <c r="W19" s="58"/>
      <c r="X19" s="56">
        <f t="shared" si="8"/>
        <v>252753.47</v>
      </c>
      <c r="Y19" s="55"/>
      <c r="Z19" s="56"/>
      <c r="AA19" s="57" t="str">
        <f t="shared" si="1"/>
        <v>#REF!</v>
      </c>
    </row>
    <row r="20" ht="12.75" customHeight="1">
      <c r="A20" s="60"/>
      <c r="B20" s="30"/>
      <c r="C20" s="50" t="s">
        <v>74</v>
      </c>
      <c r="D20" s="51"/>
      <c r="E20" s="55"/>
      <c r="F20" s="56" t="str">
        <f t="shared" si="2"/>
        <v>#REF!</v>
      </c>
      <c r="G20" s="55">
        <v>7436.47</v>
      </c>
      <c r="H20" s="58"/>
      <c r="I20" s="58"/>
      <c r="J20" s="58"/>
      <c r="K20" s="56">
        <f t="shared" si="7"/>
        <v>471991.36</v>
      </c>
      <c r="L20" s="55"/>
      <c r="M20" s="58"/>
      <c r="N20" s="56">
        <f t="shared" si="4"/>
        <v>0</v>
      </c>
      <c r="O20" s="55"/>
      <c r="P20" s="58"/>
      <c r="Q20" s="56">
        <f t="shared" si="5"/>
        <v>0</v>
      </c>
      <c r="R20" s="55"/>
      <c r="S20" s="58"/>
      <c r="T20" s="56">
        <f t="shared" si="9"/>
        <v>0</v>
      </c>
      <c r="U20" s="55">
        <f>-G20</f>
        <v>-7436.47</v>
      </c>
      <c r="V20" s="58">
        <f>-U20-W20</f>
        <v>7436.47</v>
      </c>
      <c r="W20" s="58"/>
      <c r="X20" s="56">
        <f t="shared" si="8"/>
        <v>245317</v>
      </c>
      <c r="Y20" s="55"/>
      <c r="Z20" s="56"/>
      <c r="AA20" s="57" t="str">
        <f t="shared" si="1"/>
        <v>#REF!</v>
      </c>
    </row>
    <row r="21" ht="12.75" hidden="1" customHeight="1">
      <c r="A21" s="48"/>
      <c r="B21" s="49"/>
      <c r="C21" s="50" t="s">
        <v>75</v>
      </c>
      <c r="D21" s="51" t="s">
        <v>76</v>
      </c>
      <c r="E21" s="55"/>
      <c r="F21" s="56" t="str">
        <f t="shared" si="2"/>
        <v>#REF!</v>
      </c>
      <c r="G21" s="55"/>
      <c r="H21" s="58"/>
      <c r="I21" s="58"/>
      <c r="J21" s="58"/>
      <c r="K21" s="56">
        <f t="shared" si="7"/>
        <v>471991.36</v>
      </c>
      <c r="L21" s="55"/>
      <c r="M21" s="58"/>
      <c r="N21" s="56">
        <f t="shared" si="4"/>
        <v>0</v>
      </c>
      <c r="O21" s="55"/>
      <c r="P21" s="58"/>
      <c r="Q21" s="56">
        <f t="shared" si="5"/>
        <v>0</v>
      </c>
      <c r="R21" s="55"/>
      <c r="S21" s="58"/>
      <c r="T21" s="56">
        <f t="shared" si="9"/>
        <v>0</v>
      </c>
      <c r="U21" s="55"/>
      <c r="V21" s="58"/>
      <c r="W21" s="58"/>
      <c r="X21" s="56">
        <f t="shared" si="8"/>
        <v>245317</v>
      </c>
      <c r="Y21" s="55"/>
      <c r="Z21" s="56"/>
      <c r="AA21" s="57" t="str">
        <f t="shared" si="1"/>
        <v>#REF!</v>
      </c>
    </row>
    <row r="22" ht="12.75" customHeight="1">
      <c r="A22" s="48">
        <v>44071.0</v>
      </c>
      <c r="B22" s="49"/>
      <c r="C22" s="50" t="s">
        <v>72</v>
      </c>
      <c r="D22" s="51" t="s">
        <v>73</v>
      </c>
      <c r="E22" s="55"/>
      <c r="F22" s="56" t="str">
        <f t="shared" si="2"/>
        <v>#REF!</v>
      </c>
      <c r="G22" s="55">
        <v>4166.67</v>
      </c>
      <c r="H22" s="58">
        <f>G22</f>
        <v>4166.67</v>
      </c>
      <c r="I22" s="58"/>
      <c r="J22" s="58"/>
      <c r="K22" s="56">
        <f t="shared" si="7"/>
        <v>476158.03</v>
      </c>
      <c r="L22" s="55"/>
      <c r="M22" s="58"/>
      <c r="N22" s="56">
        <f t="shared" si="4"/>
        <v>0</v>
      </c>
      <c r="O22" s="55"/>
      <c r="P22" s="58"/>
      <c r="Q22" s="56">
        <f t="shared" si="5"/>
        <v>0</v>
      </c>
      <c r="R22" s="55"/>
      <c r="S22" s="58"/>
      <c r="T22" s="56">
        <f t="shared" si="9"/>
        <v>0</v>
      </c>
      <c r="U22" s="55"/>
      <c r="V22" s="58"/>
      <c r="W22" s="58"/>
      <c r="X22" s="56">
        <f t="shared" si="8"/>
        <v>245317</v>
      </c>
      <c r="Y22" s="55"/>
      <c r="Z22" s="56"/>
      <c r="AA22" s="57" t="str">
        <f t="shared" si="1"/>
        <v>#REF!</v>
      </c>
    </row>
    <row r="23" ht="12.75" customHeight="1">
      <c r="A23" s="48"/>
      <c r="B23" s="49"/>
      <c r="C23" s="50" t="s">
        <v>74</v>
      </c>
      <c r="D23" s="51"/>
      <c r="E23" s="55"/>
      <c r="F23" s="56" t="str">
        <f t="shared" si="2"/>
        <v>#REF!</v>
      </c>
      <c r="G23" s="55">
        <v>7436.47</v>
      </c>
      <c r="H23" s="58"/>
      <c r="I23" s="58"/>
      <c r="J23" s="58"/>
      <c r="K23" s="56">
        <f t="shared" si="7"/>
        <v>483594.5</v>
      </c>
      <c r="L23" s="55"/>
      <c r="M23" s="58"/>
      <c r="N23" s="56">
        <f t="shared" si="4"/>
        <v>0</v>
      </c>
      <c r="O23" s="55"/>
      <c r="P23" s="58"/>
      <c r="Q23" s="56">
        <f t="shared" si="5"/>
        <v>0</v>
      </c>
      <c r="R23" s="55"/>
      <c r="S23" s="58"/>
      <c r="T23" s="56">
        <f t="shared" si="9"/>
        <v>0</v>
      </c>
      <c r="U23" s="55">
        <f>-G23</f>
        <v>-7436.47</v>
      </c>
      <c r="V23" s="58">
        <f>-U23-W23</f>
        <v>7436.47</v>
      </c>
      <c r="W23" s="58"/>
      <c r="X23" s="56">
        <f t="shared" si="8"/>
        <v>237880.53</v>
      </c>
      <c r="Y23" s="55"/>
      <c r="Z23" s="56"/>
      <c r="AA23" s="57" t="str">
        <f t="shared" si="1"/>
        <v>#REF!</v>
      </c>
    </row>
    <row r="24" ht="12.75" customHeight="1">
      <c r="A24" s="48">
        <v>44076.0</v>
      </c>
      <c r="B24" s="49"/>
      <c r="C24" s="50" t="s">
        <v>75</v>
      </c>
      <c r="D24" s="51" t="s">
        <v>76</v>
      </c>
      <c r="E24" s="55"/>
      <c r="F24" s="56" t="str">
        <f t="shared" si="2"/>
        <v>#REF!</v>
      </c>
      <c r="G24" s="55"/>
      <c r="H24" s="58"/>
      <c r="I24" s="58"/>
      <c r="J24" s="58"/>
      <c r="K24" s="56">
        <f t="shared" si="7"/>
        <v>483594.5</v>
      </c>
      <c r="L24" s="55"/>
      <c r="M24" s="58"/>
      <c r="N24" s="56">
        <f t="shared" si="4"/>
        <v>0</v>
      </c>
      <c r="O24" s="55"/>
      <c r="P24" s="58"/>
      <c r="Q24" s="56">
        <f t="shared" si="5"/>
        <v>0</v>
      </c>
      <c r="R24" s="55"/>
      <c r="S24" s="58"/>
      <c r="T24" s="56">
        <f t="shared" si="9"/>
        <v>0</v>
      </c>
      <c r="U24" s="55"/>
      <c r="V24" s="58"/>
      <c r="W24" s="58"/>
      <c r="X24" s="56">
        <f t="shared" si="8"/>
        <v>237880.53</v>
      </c>
      <c r="Y24" s="55"/>
      <c r="Z24" s="56"/>
      <c r="AA24" s="57" t="str">
        <f t="shared" si="1"/>
        <v>#REF!</v>
      </c>
    </row>
    <row r="25" ht="12.75" customHeight="1">
      <c r="A25" s="48">
        <v>44102.0</v>
      </c>
      <c r="B25" s="49"/>
      <c r="C25" s="50" t="s">
        <v>72</v>
      </c>
      <c r="D25" s="51" t="s">
        <v>73</v>
      </c>
      <c r="E25" s="55"/>
      <c r="F25" s="56" t="str">
        <f t="shared" si="2"/>
        <v>#REF!</v>
      </c>
      <c r="G25" s="55">
        <v>4166.67</v>
      </c>
      <c r="H25" s="58">
        <f>G25</f>
        <v>4166.67</v>
      </c>
      <c r="I25" s="58"/>
      <c r="J25" s="58"/>
      <c r="K25" s="56">
        <f t="shared" si="7"/>
        <v>487761.17</v>
      </c>
      <c r="L25" s="55"/>
      <c r="M25" s="58"/>
      <c r="N25" s="56">
        <f t="shared" si="4"/>
        <v>0</v>
      </c>
      <c r="O25" s="55"/>
      <c r="P25" s="58"/>
      <c r="Q25" s="56">
        <f t="shared" si="5"/>
        <v>0</v>
      </c>
      <c r="R25" s="55"/>
      <c r="S25" s="58"/>
      <c r="T25" s="56">
        <f t="shared" si="9"/>
        <v>0</v>
      </c>
      <c r="U25" s="55"/>
      <c r="V25" s="58"/>
      <c r="W25" s="58"/>
      <c r="X25" s="56">
        <f t="shared" si="8"/>
        <v>237880.53</v>
      </c>
      <c r="Y25" s="55"/>
      <c r="Z25" s="56"/>
      <c r="AA25" s="57" t="str">
        <f t="shared" si="1"/>
        <v>#REF!</v>
      </c>
    </row>
    <row r="26" ht="12.75" customHeight="1">
      <c r="A26" s="48"/>
      <c r="B26" s="49"/>
      <c r="C26" s="50" t="s">
        <v>74</v>
      </c>
      <c r="D26" s="51"/>
      <c r="E26" s="55"/>
      <c r="F26" s="56" t="str">
        <f t="shared" si="2"/>
        <v>#REF!</v>
      </c>
      <c r="G26" s="55">
        <v>7436.47</v>
      </c>
      <c r="H26" s="58"/>
      <c r="I26" s="58"/>
      <c r="J26" s="58"/>
      <c r="K26" s="56">
        <f t="shared" si="7"/>
        <v>495197.64</v>
      </c>
      <c r="L26" s="55"/>
      <c r="M26" s="58"/>
      <c r="N26" s="56">
        <f t="shared" si="4"/>
        <v>0</v>
      </c>
      <c r="O26" s="55"/>
      <c r="P26" s="58"/>
      <c r="Q26" s="56">
        <f t="shared" si="5"/>
        <v>0</v>
      </c>
      <c r="R26" s="55"/>
      <c r="S26" s="58"/>
      <c r="T26" s="56">
        <f t="shared" si="9"/>
        <v>0</v>
      </c>
      <c r="U26" s="55">
        <f>-G26</f>
        <v>-7436.47</v>
      </c>
      <c r="V26" s="58">
        <f>-U26-W26</f>
        <v>7436.47</v>
      </c>
      <c r="W26" s="58"/>
      <c r="X26" s="56">
        <f t="shared" si="8"/>
        <v>230444.06</v>
      </c>
      <c r="Y26" s="55"/>
      <c r="Z26" s="56"/>
      <c r="AA26" s="57" t="str">
        <f t="shared" si="1"/>
        <v>#REF!</v>
      </c>
    </row>
    <row r="27" ht="12.75" hidden="1" customHeight="1">
      <c r="A27" s="48"/>
      <c r="B27" s="49"/>
      <c r="C27" s="50" t="s">
        <v>75</v>
      </c>
      <c r="D27" s="51" t="s">
        <v>76</v>
      </c>
      <c r="E27" s="55"/>
      <c r="F27" s="56" t="str">
        <f t="shared" si="2"/>
        <v>#REF!</v>
      </c>
      <c r="G27" s="55"/>
      <c r="H27" s="58"/>
      <c r="I27" s="58"/>
      <c r="J27" s="58"/>
      <c r="K27" s="56">
        <f t="shared" si="7"/>
        <v>495197.64</v>
      </c>
      <c r="L27" s="55"/>
      <c r="M27" s="58"/>
      <c r="N27" s="56">
        <f t="shared" si="4"/>
        <v>0</v>
      </c>
      <c r="O27" s="55"/>
      <c r="P27" s="58"/>
      <c r="Q27" s="56">
        <f t="shared" si="5"/>
        <v>0</v>
      </c>
      <c r="R27" s="55"/>
      <c r="S27" s="58"/>
      <c r="T27" s="56">
        <f t="shared" si="9"/>
        <v>0</v>
      </c>
      <c r="U27" s="55"/>
      <c r="V27" s="58"/>
      <c r="W27" s="58"/>
      <c r="X27" s="56">
        <f t="shared" si="8"/>
        <v>230444.06</v>
      </c>
      <c r="Y27" s="55"/>
      <c r="Z27" s="56"/>
      <c r="AA27" s="57" t="str">
        <f t="shared" si="1"/>
        <v>#REF!</v>
      </c>
    </row>
    <row r="28" ht="12.75" customHeight="1">
      <c r="A28" s="48">
        <v>44132.0</v>
      </c>
      <c r="B28" s="30"/>
      <c r="C28" s="50" t="s">
        <v>72</v>
      </c>
      <c r="D28" s="51" t="s">
        <v>73</v>
      </c>
      <c r="E28" s="55"/>
      <c r="F28" s="56" t="str">
        <f t="shared" si="2"/>
        <v>#REF!</v>
      </c>
      <c r="G28" s="55">
        <v>4166.67</v>
      </c>
      <c r="H28" s="58">
        <f>G28</f>
        <v>4166.67</v>
      </c>
      <c r="I28" s="58"/>
      <c r="J28" s="58"/>
      <c r="K28" s="56">
        <f t="shared" si="7"/>
        <v>499364.31</v>
      </c>
      <c r="L28" s="55"/>
      <c r="M28" s="58"/>
      <c r="N28" s="56">
        <f t="shared" si="4"/>
        <v>0</v>
      </c>
      <c r="O28" s="55"/>
      <c r="P28" s="58"/>
      <c r="Q28" s="56">
        <f t="shared" si="5"/>
        <v>0</v>
      </c>
      <c r="R28" s="55"/>
      <c r="S28" s="58"/>
      <c r="T28" s="56">
        <f t="shared" si="9"/>
        <v>0</v>
      </c>
      <c r="U28" s="55"/>
      <c r="V28" s="58"/>
      <c r="W28" s="58"/>
      <c r="X28" s="56">
        <f t="shared" si="8"/>
        <v>230444.06</v>
      </c>
      <c r="Y28" s="55"/>
      <c r="Z28" s="56"/>
      <c r="AA28" s="57" t="str">
        <f t="shared" si="1"/>
        <v>#REF!</v>
      </c>
    </row>
    <row r="29" ht="12.75" customHeight="1">
      <c r="A29" s="48"/>
      <c r="B29" s="30"/>
      <c r="C29" s="50" t="s">
        <v>74</v>
      </c>
      <c r="D29" s="51"/>
      <c r="E29" s="55"/>
      <c r="F29" s="56" t="str">
        <f t="shared" si="2"/>
        <v>#REF!</v>
      </c>
      <c r="G29" s="55">
        <v>7436.47</v>
      </c>
      <c r="H29" s="58"/>
      <c r="I29" s="58"/>
      <c r="J29" s="58"/>
      <c r="K29" s="56">
        <f t="shared" si="7"/>
        <v>506800.78</v>
      </c>
      <c r="L29" s="55"/>
      <c r="M29" s="58"/>
      <c r="N29" s="56">
        <f t="shared" si="4"/>
        <v>0</v>
      </c>
      <c r="O29" s="55"/>
      <c r="P29" s="58"/>
      <c r="Q29" s="56">
        <f t="shared" si="5"/>
        <v>0</v>
      </c>
      <c r="R29" s="55"/>
      <c r="S29" s="58"/>
      <c r="T29" s="56">
        <f t="shared" si="9"/>
        <v>0</v>
      </c>
      <c r="U29" s="55">
        <f>-G29</f>
        <v>-7436.47</v>
      </c>
      <c r="V29" s="58">
        <f>-U29-W29</f>
        <v>7436.47</v>
      </c>
      <c r="W29" s="58"/>
      <c r="X29" s="56">
        <f t="shared" si="8"/>
        <v>223007.59</v>
      </c>
      <c r="Y29" s="55"/>
      <c r="Z29" s="56"/>
      <c r="AA29" s="57" t="str">
        <f t="shared" si="1"/>
        <v>#REF!</v>
      </c>
    </row>
    <row r="30" ht="12.75" hidden="1" customHeight="1">
      <c r="A30" s="48"/>
      <c r="B30" s="30"/>
      <c r="C30" s="50" t="s">
        <v>75</v>
      </c>
      <c r="D30" s="51" t="s">
        <v>76</v>
      </c>
      <c r="E30" s="55"/>
      <c r="F30" s="56" t="str">
        <f t="shared" si="2"/>
        <v>#REF!</v>
      </c>
      <c r="G30" s="55"/>
      <c r="H30" s="58"/>
      <c r="I30" s="58"/>
      <c r="J30" s="58"/>
      <c r="K30" s="56">
        <f t="shared" si="7"/>
        <v>506800.78</v>
      </c>
      <c r="L30" s="55"/>
      <c r="M30" s="58"/>
      <c r="N30" s="56">
        <f t="shared" si="4"/>
        <v>0</v>
      </c>
      <c r="O30" s="55"/>
      <c r="P30" s="58"/>
      <c r="Q30" s="56">
        <f t="shared" si="5"/>
        <v>0</v>
      </c>
      <c r="R30" s="55"/>
      <c r="S30" s="58"/>
      <c r="T30" s="56">
        <f t="shared" si="9"/>
        <v>0</v>
      </c>
      <c r="U30" s="55"/>
      <c r="V30" s="58"/>
      <c r="W30" s="58"/>
      <c r="X30" s="56">
        <f t="shared" si="8"/>
        <v>223007.59</v>
      </c>
      <c r="Y30" s="55"/>
      <c r="Z30" s="56"/>
      <c r="AA30" s="57" t="str">
        <f t="shared" si="1"/>
        <v>#REF!</v>
      </c>
    </row>
    <row r="31" ht="12.75" customHeight="1">
      <c r="A31" s="48">
        <v>44163.0</v>
      </c>
      <c r="B31" s="30"/>
      <c r="C31" s="50" t="s">
        <v>72</v>
      </c>
      <c r="D31" s="51" t="s">
        <v>73</v>
      </c>
      <c r="E31" s="55"/>
      <c r="F31" s="56" t="str">
        <f t="shared" si="2"/>
        <v>#REF!</v>
      </c>
      <c r="G31" s="55">
        <v>4166.67</v>
      </c>
      <c r="H31" s="58">
        <f>G31</f>
        <v>4166.67</v>
      </c>
      <c r="I31" s="58"/>
      <c r="J31" s="58"/>
      <c r="K31" s="56">
        <f t="shared" si="7"/>
        <v>510967.45</v>
      </c>
      <c r="L31" s="55"/>
      <c r="M31" s="58"/>
      <c r="N31" s="56">
        <f t="shared" si="4"/>
        <v>0</v>
      </c>
      <c r="O31" s="55"/>
      <c r="P31" s="58"/>
      <c r="Q31" s="56">
        <f t="shared" si="5"/>
        <v>0</v>
      </c>
      <c r="R31" s="55"/>
      <c r="S31" s="58"/>
      <c r="T31" s="56">
        <f t="shared" si="9"/>
        <v>0</v>
      </c>
      <c r="U31" s="55"/>
      <c r="V31" s="58"/>
      <c r="W31" s="58"/>
      <c r="X31" s="56">
        <f t="shared" si="8"/>
        <v>223007.59</v>
      </c>
      <c r="Y31" s="55"/>
      <c r="Z31" s="56"/>
      <c r="AA31" s="57" t="str">
        <f t="shared" si="1"/>
        <v>#REF!</v>
      </c>
    </row>
    <row r="32" ht="12.75" customHeight="1">
      <c r="A32" s="48"/>
      <c r="B32" s="30"/>
      <c r="C32" s="50" t="s">
        <v>74</v>
      </c>
      <c r="D32" s="51"/>
      <c r="E32" s="55"/>
      <c r="F32" s="56" t="str">
        <f t="shared" si="2"/>
        <v>#REF!</v>
      </c>
      <c r="G32" s="55">
        <v>7436.47</v>
      </c>
      <c r="H32" s="58"/>
      <c r="I32" s="58"/>
      <c r="J32" s="58"/>
      <c r="K32" s="56">
        <f t="shared" si="7"/>
        <v>518403.92</v>
      </c>
      <c r="L32" s="55"/>
      <c r="M32" s="58"/>
      <c r="N32" s="56">
        <f t="shared" si="4"/>
        <v>0</v>
      </c>
      <c r="O32" s="55"/>
      <c r="P32" s="58"/>
      <c r="Q32" s="56">
        <f t="shared" si="5"/>
        <v>0</v>
      </c>
      <c r="R32" s="55"/>
      <c r="S32" s="58"/>
      <c r="T32" s="56">
        <f t="shared" si="9"/>
        <v>0</v>
      </c>
      <c r="U32" s="55">
        <f>-G32</f>
        <v>-7436.47</v>
      </c>
      <c r="V32" s="58">
        <f>-U32-W32</f>
        <v>7436.47</v>
      </c>
      <c r="W32" s="58"/>
      <c r="X32" s="56">
        <f t="shared" si="8"/>
        <v>215571.12</v>
      </c>
      <c r="Y32" s="55"/>
      <c r="Z32" s="56"/>
      <c r="AA32" s="57" t="str">
        <f t="shared" si="1"/>
        <v>#REF!</v>
      </c>
    </row>
    <row r="33" ht="12.75" customHeight="1">
      <c r="A33" s="48">
        <v>44167.0</v>
      </c>
      <c r="B33" s="49"/>
      <c r="C33" s="50" t="s">
        <v>75</v>
      </c>
      <c r="D33" s="51" t="s">
        <v>76</v>
      </c>
      <c r="E33" s="55"/>
      <c r="F33" s="56" t="str">
        <f t="shared" si="2"/>
        <v>#REF!</v>
      </c>
      <c r="G33" s="55"/>
      <c r="H33" s="58"/>
      <c r="I33" s="58"/>
      <c r="J33" s="58"/>
      <c r="K33" s="56">
        <f t="shared" si="7"/>
        <v>518403.92</v>
      </c>
      <c r="L33" s="58"/>
      <c r="M33" s="58"/>
      <c r="N33" s="56">
        <f t="shared" si="4"/>
        <v>0</v>
      </c>
      <c r="O33" s="58"/>
      <c r="P33" s="58"/>
      <c r="Q33" s="58">
        <f t="shared" si="5"/>
        <v>0</v>
      </c>
      <c r="R33" s="55"/>
      <c r="S33" s="58"/>
      <c r="T33" s="56">
        <f t="shared" si="9"/>
        <v>0</v>
      </c>
      <c r="U33" s="55"/>
      <c r="V33" s="58"/>
      <c r="W33" s="58"/>
      <c r="X33" s="56">
        <f t="shared" si="8"/>
        <v>215571.12</v>
      </c>
      <c r="Y33" s="58"/>
      <c r="Z33" s="58"/>
      <c r="AA33" s="57" t="str">
        <f t="shared" si="1"/>
        <v>#REF!</v>
      </c>
    </row>
    <row r="34" ht="12.75" customHeight="1">
      <c r="A34" s="48"/>
      <c r="B34" s="49"/>
      <c r="C34" s="50" t="s">
        <v>77</v>
      </c>
      <c r="D34" s="51"/>
      <c r="E34" s="55"/>
      <c r="F34" s="56"/>
      <c r="G34" s="55"/>
      <c r="H34" s="58"/>
      <c r="I34" s="58"/>
      <c r="J34" s="58"/>
      <c r="K34" s="56">
        <f t="shared" ref="K34:K53" si="10">K33+G34+J34+I34</f>
        <v>518403.92</v>
      </c>
      <c r="L34" s="58"/>
      <c r="M34" s="58"/>
      <c r="N34" s="56"/>
      <c r="O34" s="58"/>
      <c r="P34" s="58"/>
      <c r="Q34" s="58"/>
      <c r="R34" s="55"/>
      <c r="S34" s="58"/>
      <c r="T34" s="56"/>
      <c r="U34" s="58"/>
      <c r="V34" s="58"/>
      <c r="W34" s="58"/>
      <c r="X34" s="56">
        <f t="shared" si="8"/>
        <v>215571.12</v>
      </c>
      <c r="Y34" s="58"/>
      <c r="Z34" s="58"/>
      <c r="AA34" s="57"/>
    </row>
    <row r="35" ht="12.75" customHeight="1">
      <c r="A35" s="48">
        <v>44193.0</v>
      </c>
      <c r="B35" s="49"/>
      <c r="C35" s="50" t="s">
        <v>72</v>
      </c>
      <c r="D35" s="51" t="s">
        <v>73</v>
      </c>
      <c r="E35" s="55"/>
      <c r="F35" s="56" t="str">
        <f>F33+E35</f>
        <v>#REF!</v>
      </c>
      <c r="G35" s="55">
        <v>4166.67</v>
      </c>
      <c r="H35" s="58">
        <f>G35</f>
        <v>4166.67</v>
      </c>
      <c r="I35" s="58"/>
      <c r="J35" s="58"/>
      <c r="K35" s="56">
        <f t="shared" si="10"/>
        <v>522570.59</v>
      </c>
      <c r="L35" s="58"/>
      <c r="M35" s="58"/>
      <c r="N35" s="56">
        <f>N33+M35</f>
        <v>0</v>
      </c>
      <c r="O35" s="58"/>
      <c r="P35" s="58"/>
      <c r="Q35" s="58">
        <f>Q33+O35</f>
        <v>0</v>
      </c>
      <c r="R35" s="55"/>
      <c r="S35" s="58"/>
      <c r="T35" s="56">
        <f>T33+R35</f>
        <v>0</v>
      </c>
      <c r="U35" s="58"/>
      <c r="V35" s="58"/>
      <c r="W35" s="58"/>
      <c r="X35" s="56">
        <f t="shared" si="8"/>
        <v>215571.12</v>
      </c>
      <c r="Y35" s="58"/>
      <c r="Z35" s="58"/>
      <c r="AA35" s="57" t="str">
        <f t="shared" ref="AA35:AA49" si="11">F35+K35+N35+Q35+T35+X35</f>
        <v>#REF!</v>
      </c>
    </row>
    <row r="36" ht="12.75" customHeight="1">
      <c r="A36" s="48"/>
      <c r="B36" s="49"/>
      <c r="C36" s="50" t="s">
        <v>74</v>
      </c>
      <c r="D36" s="51"/>
      <c r="E36" s="55"/>
      <c r="F36" s="56" t="str">
        <f t="shared" ref="F36:F48" si="12">F35+E36</f>
        <v>#REF!</v>
      </c>
      <c r="G36" s="55">
        <v>7436.47</v>
      </c>
      <c r="H36" s="58"/>
      <c r="I36" s="58"/>
      <c r="J36" s="58"/>
      <c r="K36" s="56">
        <f t="shared" si="10"/>
        <v>530007.06</v>
      </c>
      <c r="L36" s="58"/>
      <c r="M36" s="58"/>
      <c r="N36" s="56">
        <f t="shared" ref="N36:N58" si="13">N35+M36</f>
        <v>0</v>
      </c>
      <c r="O36" s="58"/>
      <c r="P36" s="58"/>
      <c r="Q36" s="58">
        <f t="shared" ref="Q36:Q49" si="14">Q35+O36</f>
        <v>0</v>
      </c>
      <c r="R36" s="55"/>
      <c r="S36" s="58"/>
      <c r="T36" s="56">
        <f t="shared" ref="T36:T49" si="15">T35+R36</f>
        <v>0</v>
      </c>
      <c r="U36" s="55">
        <f t="shared" ref="U36:U38" si="16">-G36</f>
        <v>-7436.47</v>
      </c>
      <c r="V36" s="58">
        <f>-U36-W36</f>
        <v>7436.47</v>
      </c>
      <c r="W36" s="58"/>
      <c r="X36" s="56">
        <f t="shared" si="8"/>
        <v>208134.65</v>
      </c>
      <c r="Y36" s="58"/>
      <c r="Z36" s="58"/>
      <c r="AA36" s="57" t="str">
        <f t="shared" si="11"/>
        <v>#REF!</v>
      </c>
    </row>
    <row r="37" ht="12.75" customHeight="1">
      <c r="A37" s="48">
        <v>44209.0</v>
      </c>
      <c r="B37" s="49"/>
      <c r="C37" s="30"/>
      <c r="D37" s="30"/>
      <c r="E37" s="55"/>
      <c r="F37" s="56" t="str">
        <f t="shared" si="12"/>
        <v>#REF!</v>
      </c>
      <c r="G37" s="55"/>
      <c r="H37" s="58"/>
      <c r="I37" s="58"/>
      <c r="J37" s="58"/>
      <c r="K37" s="56">
        <f t="shared" si="10"/>
        <v>530007.06</v>
      </c>
      <c r="L37" s="58"/>
      <c r="M37" s="58"/>
      <c r="N37" s="56">
        <f t="shared" si="13"/>
        <v>0</v>
      </c>
      <c r="O37" s="58"/>
      <c r="P37" s="58"/>
      <c r="Q37" s="58">
        <f t="shared" si="14"/>
        <v>0</v>
      </c>
      <c r="R37" s="55"/>
      <c r="S37" s="58"/>
      <c r="T37" s="56">
        <f t="shared" si="15"/>
        <v>0</v>
      </c>
      <c r="U37" s="55">
        <f t="shared" si="16"/>
        <v>0</v>
      </c>
      <c r="V37" s="58"/>
      <c r="W37" s="58"/>
      <c r="X37" s="56">
        <f t="shared" si="8"/>
        <v>208134.65</v>
      </c>
      <c r="Y37" s="58"/>
      <c r="Z37" s="58"/>
      <c r="AA37" s="57" t="str">
        <f t="shared" si="11"/>
        <v>#REF!</v>
      </c>
    </row>
    <row r="38" ht="12.75" customHeight="1">
      <c r="A38" s="48"/>
      <c r="B38" s="49"/>
      <c r="C38" s="30"/>
      <c r="D38" s="30"/>
      <c r="E38" s="55"/>
      <c r="F38" s="56" t="str">
        <f t="shared" si="12"/>
        <v>#REF!</v>
      </c>
      <c r="G38" s="55"/>
      <c r="H38" s="58"/>
      <c r="I38" s="58"/>
      <c r="J38" s="58"/>
      <c r="K38" s="56">
        <f t="shared" si="10"/>
        <v>530007.06</v>
      </c>
      <c r="L38" s="58"/>
      <c r="M38" s="58"/>
      <c r="N38" s="56">
        <f t="shared" si="13"/>
        <v>0</v>
      </c>
      <c r="O38" s="58"/>
      <c r="P38" s="58"/>
      <c r="Q38" s="58">
        <f t="shared" si="14"/>
        <v>0</v>
      </c>
      <c r="R38" s="55"/>
      <c r="S38" s="58"/>
      <c r="T38" s="56">
        <f t="shared" si="15"/>
        <v>0</v>
      </c>
      <c r="U38" s="55">
        <f t="shared" si="16"/>
        <v>0</v>
      </c>
      <c r="V38" s="58"/>
      <c r="W38" s="58"/>
      <c r="X38" s="56">
        <f t="shared" si="8"/>
        <v>208134.65</v>
      </c>
      <c r="Y38" s="58"/>
      <c r="Z38" s="58"/>
      <c r="AA38" s="57" t="str">
        <f t="shared" si="11"/>
        <v>#REF!</v>
      </c>
    </row>
    <row r="39" ht="12.75" customHeight="1">
      <c r="A39" s="48">
        <v>44224.0</v>
      </c>
      <c r="B39" s="49"/>
      <c r="C39" s="50" t="s">
        <v>72</v>
      </c>
      <c r="D39" s="51" t="s">
        <v>73</v>
      </c>
      <c r="E39" s="55"/>
      <c r="F39" s="56" t="str">
        <f t="shared" si="12"/>
        <v>#REF!</v>
      </c>
      <c r="G39" s="55">
        <v>4166.67</v>
      </c>
      <c r="H39" s="58">
        <f>G39</f>
        <v>4166.67</v>
      </c>
      <c r="I39" s="58"/>
      <c r="J39" s="58"/>
      <c r="K39" s="56">
        <f t="shared" si="10"/>
        <v>534173.73</v>
      </c>
      <c r="L39" s="58"/>
      <c r="M39" s="58"/>
      <c r="N39" s="56">
        <f t="shared" si="13"/>
        <v>0</v>
      </c>
      <c r="O39" s="58"/>
      <c r="P39" s="58"/>
      <c r="Q39" s="58">
        <f t="shared" si="14"/>
        <v>0</v>
      </c>
      <c r="R39" s="55"/>
      <c r="S39" s="58"/>
      <c r="T39" s="56">
        <f t="shared" si="15"/>
        <v>0</v>
      </c>
      <c r="U39" s="55"/>
      <c r="V39" s="58"/>
      <c r="W39" s="58"/>
      <c r="X39" s="56">
        <f t="shared" si="8"/>
        <v>208134.65</v>
      </c>
      <c r="Y39" s="58"/>
      <c r="Z39" s="58"/>
      <c r="AA39" s="57" t="str">
        <f t="shared" si="11"/>
        <v>#REF!</v>
      </c>
    </row>
    <row r="40" ht="12.75" customHeight="1">
      <c r="A40" s="48"/>
      <c r="B40" s="49"/>
      <c r="C40" s="50" t="s">
        <v>74</v>
      </c>
      <c r="D40" s="51"/>
      <c r="E40" s="55"/>
      <c r="F40" s="56" t="str">
        <f t="shared" si="12"/>
        <v>#REF!</v>
      </c>
      <c r="G40" s="55">
        <v>7436.47</v>
      </c>
      <c r="H40" s="58"/>
      <c r="I40" s="58"/>
      <c r="J40" s="58"/>
      <c r="K40" s="56">
        <f t="shared" si="10"/>
        <v>541610.2</v>
      </c>
      <c r="L40" s="58"/>
      <c r="M40" s="58"/>
      <c r="N40" s="56">
        <f t="shared" si="13"/>
        <v>0</v>
      </c>
      <c r="O40" s="58"/>
      <c r="P40" s="58"/>
      <c r="Q40" s="58">
        <f t="shared" si="14"/>
        <v>0</v>
      </c>
      <c r="R40" s="55"/>
      <c r="S40" s="58"/>
      <c r="T40" s="56">
        <f t="shared" si="15"/>
        <v>0</v>
      </c>
      <c r="U40" s="55">
        <f>-G40</f>
        <v>-7436.47</v>
      </c>
      <c r="V40" s="58">
        <f>-U40-W40</f>
        <v>7436.47</v>
      </c>
      <c r="W40" s="58"/>
      <c r="X40" s="56">
        <f t="shared" si="8"/>
        <v>200698.18</v>
      </c>
      <c r="Y40" s="58"/>
      <c r="Z40" s="58"/>
      <c r="AA40" s="57" t="str">
        <f t="shared" si="11"/>
        <v>#REF!</v>
      </c>
    </row>
    <row r="41" ht="12.75" customHeight="1">
      <c r="A41" s="48">
        <v>44255.0</v>
      </c>
      <c r="B41" s="49"/>
      <c r="C41" s="50" t="s">
        <v>72</v>
      </c>
      <c r="D41" s="51" t="s">
        <v>73</v>
      </c>
      <c r="E41" s="55"/>
      <c r="F41" s="56" t="str">
        <f t="shared" si="12"/>
        <v>#REF!</v>
      </c>
      <c r="G41" s="55">
        <v>4166.67</v>
      </c>
      <c r="H41" s="58">
        <f>G41</f>
        <v>4166.67</v>
      </c>
      <c r="I41" s="58"/>
      <c r="J41" s="58"/>
      <c r="K41" s="56">
        <f t="shared" si="10"/>
        <v>545776.87</v>
      </c>
      <c r="L41" s="58"/>
      <c r="M41" s="58"/>
      <c r="N41" s="56">
        <f t="shared" si="13"/>
        <v>0</v>
      </c>
      <c r="O41" s="58"/>
      <c r="P41" s="58"/>
      <c r="Q41" s="58">
        <f t="shared" si="14"/>
        <v>0</v>
      </c>
      <c r="R41" s="55"/>
      <c r="S41" s="58"/>
      <c r="T41" s="56">
        <f t="shared" si="15"/>
        <v>0</v>
      </c>
      <c r="U41" s="55"/>
      <c r="V41" s="58"/>
      <c r="W41" s="58"/>
      <c r="X41" s="56">
        <f t="shared" si="8"/>
        <v>200698.18</v>
      </c>
      <c r="Y41" s="58"/>
      <c r="Z41" s="58"/>
      <c r="AA41" s="57" t="str">
        <f t="shared" si="11"/>
        <v>#REF!</v>
      </c>
    </row>
    <row r="42" ht="12.75" customHeight="1">
      <c r="A42" s="48"/>
      <c r="B42" s="49"/>
      <c r="C42" s="50" t="s">
        <v>74</v>
      </c>
      <c r="D42" s="51"/>
      <c r="E42" s="55"/>
      <c r="F42" s="56" t="str">
        <f t="shared" si="12"/>
        <v>#REF!</v>
      </c>
      <c r="G42" s="55">
        <v>7436.47</v>
      </c>
      <c r="H42" s="58"/>
      <c r="I42" s="58"/>
      <c r="J42" s="58"/>
      <c r="K42" s="56">
        <f t="shared" si="10"/>
        <v>553213.34</v>
      </c>
      <c r="L42" s="58"/>
      <c r="M42" s="58"/>
      <c r="N42" s="56">
        <f t="shared" si="13"/>
        <v>0</v>
      </c>
      <c r="O42" s="58"/>
      <c r="P42" s="58"/>
      <c r="Q42" s="58">
        <f t="shared" si="14"/>
        <v>0</v>
      </c>
      <c r="R42" s="55"/>
      <c r="S42" s="58"/>
      <c r="T42" s="56">
        <f t="shared" si="15"/>
        <v>0</v>
      </c>
      <c r="U42" s="55">
        <f>-G42</f>
        <v>-7436.47</v>
      </c>
      <c r="V42" s="58">
        <f>-U42-W42</f>
        <v>7436.47</v>
      </c>
      <c r="W42" s="58"/>
      <c r="X42" s="56">
        <f t="shared" si="8"/>
        <v>193261.71</v>
      </c>
      <c r="Y42" s="58"/>
      <c r="Z42" s="58"/>
      <c r="AA42" s="57" t="str">
        <f t="shared" si="11"/>
        <v>#REF!</v>
      </c>
    </row>
    <row r="43" ht="12.75" customHeight="1">
      <c r="A43" s="48">
        <v>44257.0</v>
      </c>
      <c r="B43" s="49"/>
      <c r="C43" s="50" t="s">
        <v>75</v>
      </c>
      <c r="D43" s="51" t="s">
        <v>76</v>
      </c>
      <c r="E43" s="55"/>
      <c r="F43" s="56" t="str">
        <f t="shared" si="12"/>
        <v>#REF!</v>
      </c>
      <c r="G43" s="55"/>
      <c r="H43" s="58"/>
      <c r="I43" s="58"/>
      <c r="J43" s="58"/>
      <c r="K43" s="56">
        <f t="shared" si="10"/>
        <v>553213.34</v>
      </c>
      <c r="L43" s="58"/>
      <c r="M43" s="58"/>
      <c r="N43" s="56">
        <f t="shared" si="13"/>
        <v>0</v>
      </c>
      <c r="O43" s="58"/>
      <c r="P43" s="58"/>
      <c r="Q43" s="58">
        <f t="shared" si="14"/>
        <v>0</v>
      </c>
      <c r="R43" s="55"/>
      <c r="S43" s="58"/>
      <c r="T43" s="56">
        <f t="shared" si="15"/>
        <v>0</v>
      </c>
      <c r="U43" s="55"/>
      <c r="V43" s="58"/>
      <c r="W43" s="58"/>
      <c r="X43" s="56">
        <f t="shared" si="8"/>
        <v>193261.71</v>
      </c>
      <c r="Y43" s="58"/>
      <c r="Z43" s="58"/>
      <c r="AA43" s="57" t="str">
        <f t="shared" si="11"/>
        <v>#REF!</v>
      </c>
    </row>
    <row r="44" ht="12.75" customHeight="1">
      <c r="A44" s="48">
        <v>44283.0</v>
      </c>
      <c r="B44" s="49"/>
      <c r="C44" s="50" t="s">
        <v>72</v>
      </c>
      <c r="D44" s="51" t="s">
        <v>73</v>
      </c>
      <c r="E44" s="55"/>
      <c r="F44" s="56" t="str">
        <f t="shared" si="12"/>
        <v>#REF!</v>
      </c>
      <c r="G44" s="55">
        <v>4166.67</v>
      </c>
      <c r="H44" s="58">
        <f>G44</f>
        <v>4166.67</v>
      </c>
      <c r="I44" s="58"/>
      <c r="J44" s="58"/>
      <c r="K44" s="56">
        <f t="shared" si="10"/>
        <v>557380.01</v>
      </c>
      <c r="L44" s="58"/>
      <c r="M44" s="58"/>
      <c r="N44" s="56">
        <f t="shared" si="13"/>
        <v>0</v>
      </c>
      <c r="O44" s="58"/>
      <c r="P44" s="58"/>
      <c r="Q44" s="58">
        <f t="shared" si="14"/>
        <v>0</v>
      </c>
      <c r="R44" s="55"/>
      <c r="S44" s="58"/>
      <c r="T44" s="56">
        <f t="shared" si="15"/>
        <v>0</v>
      </c>
      <c r="U44" s="55"/>
      <c r="V44" s="58"/>
      <c r="W44" s="58"/>
      <c r="X44" s="56">
        <f t="shared" si="8"/>
        <v>193261.71</v>
      </c>
      <c r="Y44" s="58"/>
      <c r="Z44" s="58"/>
      <c r="AA44" s="57" t="str">
        <f t="shared" si="11"/>
        <v>#REF!</v>
      </c>
    </row>
    <row r="45" ht="12.75" customHeight="1">
      <c r="A45" s="48"/>
      <c r="B45" s="49"/>
      <c r="C45" s="50" t="s">
        <v>74</v>
      </c>
      <c r="D45" s="51"/>
      <c r="E45" s="55"/>
      <c r="F45" s="56" t="str">
        <f t="shared" si="12"/>
        <v>#REF!</v>
      </c>
      <c r="G45" s="55">
        <v>7436.47</v>
      </c>
      <c r="H45" s="58"/>
      <c r="I45" s="58"/>
      <c r="J45" s="58"/>
      <c r="K45" s="56">
        <f t="shared" si="10"/>
        <v>564816.48</v>
      </c>
      <c r="L45" s="58"/>
      <c r="M45" s="58"/>
      <c r="N45" s="56">
        <f t="shared" si="13"/>
        <v>0</v>
      </c>
      <c r="O45" s="58"/>
      <c r="P45" s="58"/>
      <c r="Q45" s="58">
        <f t="shared" si="14"/>
        <v>0</v>
      </c>
      <c r="R45" s="55"/>
      <c r="S45" s="58"/>
      <c r="T45" s="56">
        <f t="shared" si="15"/>
        <v>0</v>
      </c>
      <c r="U45" s="55">
        <f>-G45</f>
        <v>-7436.47</v>
      </c>
      <c r="V45" s="58">
        <f>-U45-W45</f>
        <v>7436.47</v>
      </c>
      <c r="W45" s="58"/>
      <c r="X45" s="56">
        <f t="shared" si="8"/>
        <v>185825.24</v>
      </c>
      <c r="Y45" s="58"/>
      <c r="Z45" s="58"/>
      <c r="AA45" s="57" t="str">
        <f t="shared" si="11"/>
        <v>#REF!</v>
      </c>
    </row>
    <row r="46" ht="12.75" customHeight="1">
      <c r="A46" s="48">
        <v>44314.0</v>
      </c>
      <c r="B46" s="49"/>
      <c r="C46" s="50" t="s">
        <v>72</v>
      </c>
      <c r="D46" s="51" t="s">
        <v>73</v>
      </c>
      <c r="E46" s="55"/>
      <c r="F46" s="56" t="str">
        <f t="shared" si="12"/>
        <v>#REF!</v>
      </c>
      <c r="G46" s="55">
        <v>4166.67</v>
      </c>
      <c r="H46" s="58">
        <f>G46</f>
        <v>4166.67</v>
      </c>
      <c r="I46" s="58"/>
      <c r="J46" s="58"/>
      <c r="K46" s="56">
        <f t="shared" si="10"/>
        <v>568983.15</v>
      </c>
      <c r="L46" s="58"/>
      <c r="M46" s="58"/>
      <c r="N46" s="56">
        <f t="shared" si="13"/>
        <v>0</v>
      </c>
      <c r="O46" s="58"/>
      <c r="P46" s="58"/>
      <c r="Q46" s="58">
        <f t="shared" si="14"/>
        <v>0</v>
      </c>
      <c r="R46" s="55"/>
      <c r="S46" s="58"/>
      <c r="T46" s="56">
        <f t="shared" si="15"/>
        <v>0</v>
      </c>
      <c r="U46" s="55"/>
      <c r="V46" s="58"/>
      <c r="W46" s="58"/>
      <c r="X46" s="56">
        <f t="shared" si="8"/>
        <v>185825.24</v>
      </c>
      <c r="Y46" s="58"/>
      <c r="Z46" s="58"/>
      <c r="AA46" s="57" t="str">
        <f t="shared" si="11"/>
        <v>#REF!</v>
      </c>
    </row>
    <row r="47" ht="12.75" customHeight="1">
      <c r="A47" s="48"/>
      <c r="B47" s="49"/>
      <c r="C47" s="50" t="s">
        <v>74</v>
      </c>
      <c r="D47" s="51"/>
      <c r="E47" s="55"/>
      <c r="F47" s="56" t="str">
        <f t="shared" si="12"/>
        <v>#REF!</v>
      </c>
      <c r="G47" s="55">
        <v>7436.47</v>
      </c>
      <c r="H47" s="58"/>
      <c r="I47" s="58"/>
      <c r="J47" s="58"/>
      <c r="K47" s="56">
        <f t="shared" si="10"/>
        <v>576419.62</v>
      </c>
      <c r="L47" s="58"/>
      <c r="M47" s="58"/>
      <c r="N47" s="56">
        <f t="shared" si="13"/>
        <v>0</v>
      </c>
      <c r="O47" s="58"/>
      <c r="P47" s="58"/>
      <c r="Q47" s="58">
        <f t="shared" si="14"/>
        <v>0</v>
      </c>
      <c r="R47" s="55"/>
      <c r="S47" s="58"/>
      <c r="T47" s="56">
        <f t="shared" si="15"/>
        <v>0</v>
      </c>
      <c r="U47" s="55">
        <f>-G47</f>
        <v>-7436.47</v>
      </c>
      <c r="V47" s="58">
        <f>-U47-W47</f>
        <v>7436.47</v>
      </c>
      <c r="W47" s="58"/>
      <c r="X47" s="56">
        <f t="shared" si="8"/>
        <v>178388.77</v>
      </c>
      <c r="Y47" s="58"/>
      <c r="Z47" s="58"/>
      <c r="AA47" s="57" t="str">
        <f t="shared" si="11"/>
        <v>#REF!</v>
      </c>
    </row>
    <row r="48" ht="12.75" customHeight="1">
      <c r="A48" s="48"/>
      <c r="B48" s="49"/>
      <c r="C48" s="50"/>
      <c r="D48" s="51"/>
      <c r="E48" s="55"/>
      <c r="F48" s="56" t="str">
        <f t="shared" si="12"/>
        <v>#REF!</v>
      </c>
      <c r="G48" s="55"/>
      <c r="H48" s="58"/>
      <c r="I48" s="58"/>
      <c r="J48" s="58"/>
      <c r="K48" s="56">
        <f t="shared" si="10"/>
        <v>576419.62</v>
      </c>
      <c r="L48" s="58"/>
      <c r="M48" s="58"/>
      <c r="N48" s="56">
        <f t="shared" si="13"/>
        <v>0</v>
      </c>
      <c r="O48" s="58"/>
      <c r="P48" s="58"/>
      <c r="Q48" s="58">
        <f t="shared" si="14"/>
        <v>0</v>
      </c>
      <c r="R48" s="55"/>
      <c r="S48" s="58"/>
      <c r="T48" s="56">
        <f t="shared" si="15"/>
        <v>0</v>
      </c>
      <c r="U48" s="55"/>
      <c r="V48" s="58"/>
      <c r="W48" s="58"/>
      <c r="X48" s="56">
        <f t="shared" si="8"/>
        <v>178388.77</v>
      </c>
      <c r="Y48" s="58"/>
      <c r="Z48" s="58"/>
      <c r="AA48" s="57" t="str">
        <f t="shared" si="11"/>
        <v>#REF!</v>
      </c>
    </row>
    <row r="49" ht="12.75" customHeight="1">
      <c r="A49" s="30"/>
      <c r="B49" s="30"/>
      <c r="C49" s="30"/>
      <c r="D49" s="30"/>
      <c r="E49" s="55"/>
      <c r="F49" s="56"/>
      <c r="G49" s="55"/>
      <c r="H49" s="58"/>
      <c r="I49" s="58"/>
      <c r="J49" s="58"/>
      <c r="K49" s="56">
        <f t="shared" si="10"/>
        <v>576419.62</v>
      </c>
      <c r="L49" s="58"/>
      <c r="M49" s="58"/>
      <c r="N49" s="56">
        <f t="shared" si="13"/>
        <v>0</v>
      </c>
      <c r="O49" s="58"/>
      <c r="P49" s="58"/>
      <c r="Q49" s="58">
        <f t="shared" si="14"/>
        <v>0</v>
      </c>
      <c r="R49" s="55"/>
      <c r="S49" s="58"/>
      <c r="T49" s="56">
        <f t="shared" si="15"/>
        <v>0</v>
      </c>
      <c r="U49" s="55"/>
      <c r="V49" s="58"/>
      <c r="W49" s="58"/>
      <c r="X49" s="56">
        <f t="shared" si="8"/>
        <v>178388.77</v>
      </c>
      <c r="Y49" s="58"/>
      <c r="Z49" s="58"/>
      <c r="AA49" s="57">
        <f t="shared" si="11"/>
        <v>754808.39</v>
      </c>
    </row>
    <row r="50" ht="12.75" customHeight="1">
      <c r="A50" s="48"/>
      <c r="B50" s="49"/>
      <c r="C50" s="30"/>
      <c r="D50" s="30"/>
      <c r="E50" s="55"/>
      <c r="F50" s="56"/>
      <c r="G50" s="55"/>
      <c r="H50" s="58"/>
      <c r="I50" s="58"/>
      <c r="J50" s="58"/>
      <c r="K50" s="56">
        <f t="shared" si="10"/>
        <v>576419.62</v>
      </c>
      <c r="L50" s="58"/>
      <c r="M50" s="58"/>
      <c r="N50" s="56">
        <f t="shared" si="13"/>
        <v>0</v>
      </c>
      <c r="O50" s="58"/>
      <c r="P50" s="58"/>
      <c r="Q50" s="58"/>
      <c r="R50" s="55"/>
      <c r="S50" s="58"/>
      <c r="T50" s="56"/>
      <c r="U50" s="55"/>
      <c r="V50" s="58"/>
      <c r="W50" s="58"/>
      <c r="X50" s="56">
        <f t="shared" si="8"/>
        <v>178388.77</v>
      </c>
      <c r="Y50" s="58"/>
      <c r="Z50" s="58"/>
      <c r="AA50" s="57"/>
    </row>
    <row r="51" ht="12.75" customHeight="1">
      <c r="A51" s="48"/>
      <c r="B51" s="49"/>
      <c r="C51" s="30"/>
      <c r="D51" s="30"/>
      <c r="E51" s="55"/>
      <c r="F51" s="56"/>
      <c r="G51" s="55"/>
      <c r="H51" s="58"/>
      <c r="I51" s="58"/>
      <c r="J51" s="58"/>
      <c r="K51" s="56">
        <f t="shared" si="10"/>
        <v>576419.62</v>
      </c>
      <c r="L51" s="58"/>
      <c r="M51" s="58"/>
      <c r="N51" s="56">
        <f t="shared" si="13"/>
        <v>0</v>
      </c>
      <c r="O51" s="58"/>
      <c r="P51" s="58"/>
      <c r="Q51" s="58"/>
      <c r="R51" s="55"/>
      <c r="S51" s="58"/>
      <c r="T51" s="56"/>
      <c r="U51" s="55"/>
      <c r="V51" s="58"/>
      <c r="W51" s="58"/>
      <c r="X51" s="56">
        <f t="shared" si="8"/>
        <v>178388.77</v>
      </c>
      <c r="Y51" s="58"/>
      <c r="Z51" s="58"/>
      <c r="AA51" s="57"/>
    </row>
    <row r="52" ht="12.75" customHeight="1">
      <c r="A52" s="48"/>
      <c r="B52" s="49"/>
      <c r="C52" s="50"/>
      <c r="D52" s="51"/>
      <c r="E52" s="55"/>
      <c r="F52" s="56"/>
      <c r="G52" s="55"/>
      <c r="H52" s="58"/>
      <c r="I52" s="58"/>
      <c r="J52" s="58"/>
      <c r="K52" s="56">
        <f t="shared" si="10"/>
        <v>576419.62</v>
      </c>
      <c r="L52" s="58"/>
      <c r="M52" s="58"/>
      <c r="N52" s="56">
        <f t="shared" si="13"/>
        <v>0</v>
      </c>
      <c r="O52" s="58"/>
      <c r="P52" s="58"/>
      <c r="Q52" s="58">
        <f>Q49+O52</f>
        <v>0</v>
      </c>
      <c r="R52" s="55"/>
      <c r="S52" s="58"/>
      <c r="T52" s="56">
        <f>T49+R52</f>
        <v>0</v>
      </c>
      <c r="U52" s="58"/>
      <c r="V52" s="58"/>
      <c r="W52" s="58"/>
      <c r="X52" s="56">
        <f t="shared" si="8"/>
        <v>178388.77</v>
      </c>
      <c r="Y52" s="58"/>
      <c r="Z52" s="58"/>
      <c r="AA52" s="57">
        <f t="shared" ref="AA52:AA59" si="17">F52+K52+N52+Q52+T52+X52</f>
        <v>754808.39</v>
      </c>
    </row>
    <row r="53" ht="12.75" customHeight="1">
      <c r="A53" s="48"/>
      <c r="B53" s="49"/>
      <c r="C53" s="50"/>
      <c r="D53" s="51"/>
      <c r="E53" s="55"/>
      <c r="F53" s="56"/>
      <c r="G53" s="55"/>
      <c r="H53" s="58"/>
      <c r="I53" s="58"/>
      <c r="J53" s="58"/>
      <c r="K53" s="56">
        <f t="shared" si="10"/>
        <v>576419.62</v>
      </c>
      <c r="L53" s="58"/>
      <c r="M53" s="58"/>
      <c r="N53" s="56">
        <f t="shared" si="13"/>
        <v>0</v>
      </c>
      <c r="O53" s="58"/>
      <c r="P53" s="58"/>
      <c r="Q53" s="58">
        <f t="shared" ref="Q53:Q58" si="18">Q52+O53</f>
        <v>0</v>
      </c>
      <c r="R53" s="55"/>
      <c r="S53" s="58"/>
      <c r="T53" s="56">
        <f t="shared" ref="T53:T58" si="19">T52+R53</f>
        <v>0</v>
      </c>
      <c r="U53" s="55"/>
      <c r="V53" s="58"/>
      <c r="W53" s="58"/>
      <c r="X53" s="56">
        <f t="shared" si="8"/>
        <v>178388.77</v>
      </c>
      <c r="Y53" s="58"/>
      <c r="Z53" s="58"/>
      <c r="AA53" s="57">
        <f t="shared" si="17"/>
        <v>754808.39</v>
      </c>
    </row>
    <row r="54" ht="12.75" hidden="1" customHeight="1">
      <c r="A54" s="60"/>
      <c r="B54" s="49"/>
      <c r="C54" s="50"/>
      <c r="D54" s="50"/>
      <c r="E54" s="58"/>
      <c r="F54" s="58"/>
      <c r="G54" s="58"/>
      <c r="H54" s="58"/>
      <c r="I54" s="58"/>
      <c r="J54" s="58"/>
      <c r="K54" s="56">
        <f t="shared" ref="K54:K58" si="20">K53+G54+J54</f>
        <v>576419.62</v>
      </c>
      <c r="L54" s="58"/>
      <c r="M54" s="58"/>
      <c r="N54" s="56">
        <f t="shared" si="13"/>
        <v>0</v>
      </c>
      <c r="O54" s="58"/>
      <c r="P54" s="58"/>
      <c r="Q54" s="58">
        <f t="shared" si="18"/>
        <v>0</v>
      </c>
      <c r="R54" s="55"/>
      <c r="S54" s="58"/>
      <c r="T54" s="56">
        <f t="shared" si="19"/>
        <v>0</v>
      </c>
      <c r="U54" s="58"/>
      <c r="V54" s="58"/>
      <c r="W54" s="58"/>
      <c r="X54" s="56">
        <f t="shared" si="8"/>
        <v>178388.77</v>
      </c>
      <c r="Y54" s="58"/>
      <c r="Z54" s="58"/>
      <c r="AA54" s="57">
        <f t="shared" si="17"/>
        <v>754808.39</v>
      </c>
    </row>
    <row r="55" ht="12.75" hidden="1" customHeight="1">
      <c r="A55" s="30"/>
      <c r="B55" s="49"/>
      <c r="C55" s="30"/>
      <c r="D55" s="50"/>
      <c r="E55" s="58"/>
      <c r="F55" s="58">
        <f>F54+E55</f>
        <v>0</v>
      </c>
      <c r="G55" s="58"/>
      <c r="H55" s="58"/>
      <c r="I55" s="58"/>
      <c r="J55" s="58"/>
      <c r="K55" s="56">
        <f t="shared" si="20"/>
        <v>576419.62</v>
      </c>
      <c r="L55" s="58"/>
      <c r="M55" s="58"/>
      <c r="N55" s="56">
        <f t="shared" si="13"/>
        <v>0</v>
      </c>
      <c r="O55" s="58"/>
      <c r="P55" s="58"/>
      <c r="Q55" s="58">
        <f t="shared" si="18"/>
        <v>0</v>
      </c>
      <c r="R55" s="55"/>
      <c r="S55" s="58"/>
      <c r="T55" s="56">
        <f t="shared" si="19"/>
        <v>0</v>
      </c>
      <c r="U55" s="58"/>
      <c r="V55" s="58"/>
      <c r="W55" s="58"/>
      <c r="X55" s="56">
        <f t="shared" si="8"/>
        <v>178388.77</v>
      </c>
      <c r="Y55" s="58"/>
      <c r="Z55" s="58"/>
      <c r="AA55" s="57">
        <f t="shared" si="17"/>
        <v>754808.39</v>
      </c>
    </row>
    <row r="56" ht="12.75" hidden="1" customHeight="1">
      <c r="A56" s="48"/>
      <c r="B56" s="49"/>
      <c r="C56" s="50"/>
      <c r="D56" s="51"/>
      <c r="E56" s="55"/>
      <c r="F56" s="56"/>
      <c r="G56" s="55"/>
      <c r="H56" s="58"/>
      <c r="I56" s="58"/>
      <c r="J56" s="58"/>
      <c r="K56" s="56">
        <f t="shared" si="20"/>
        <v>576419.62</v>
      </c>
      <c r="L56" s="58"/>
      <c r="M56" s="58"/>
      <c r="N56" s="56">
        <f t="shared" si="13"/>
        <v>0</v>
      </c>
      <c r="O56" s="58"/>
      <c r="P56" s="58"/>
      <c r="Q56" s="58">
        <f t="shared" si="18"/>
        <v>0</v>
      </c>
      <c r="R56" s="55"/>
      <c r="S56" s="58"/>
      <c r="T56" s="56">
        <f t="shared" si="19"/>
        <v>0</v>
      </c>
      <c r="U56" s="55"/>
      <c r="V56" s="58"/>
      <c r="W56" s="58"/>
      <c r="X56" s="56">
        <f t="shared" si="8"/>
        <v>178388.77</v>
      </c>
      <c r="Y56" s="58"/>
      <c r="Z56" s="58"/>
      <c r="AA56" s="57">
        <f t="shared" si="17"/>
        <v>754808.39</v>
      </c>
    </row>
    <row r="57" ht="12.75" hidden="1" customHeight="1">
      <c r="A57" s="60"/>
      <c r="B57" s="49"/>
      <c r="C57" s="50"/>
      <c r="D57" s="50"/>
      <c r="E57" s="58"/>
      <c r="F57" s="58">
        <f t="shared" ref="F57:F58" si="21">F56+E57</f>
        <v>0</v>
      </c>
      <c r="G57" s="58"/>
      <c r="H57" s="58"/>
      <c r="I57" s="58"/>
      <c r="J57" s="58"/>
      <c r="K57" s="56">
        <f t="shared" si="20"/>
        <v>576419.62</v>
      </c>
      <c r="L57" s="58"/>
      <c r="M57" s="58"/>
      <c r="N57" s="56">
        <f t="shared" si="13"/>
        <v>0</v>
      </c>
      <c r="O57" s="58"/>
      <c r="P57" s="58"/>
      <c r="Q57" s="58">
        <f t="shared" si="18"/>
        <v>0</v>
      </c>
      <c r="R57" s="55"/>
      <c r="S57" s="58"/>
      <c r="T57" s="56">
        <f t="shared" si="19"/>
        <v>0</v>
      </c>
      <c r="U57" s="58"/>
      <c r="V57" s="58"/>
      <c r="W57" s="58"/>
      <c r="X57" s="56">
        <f t="shared" si="8"/>
        <v>178388.77</v>
      </c>
      <c r="Y57" s="58"/>
      <c r="Z57" s="58"/>
      <c r="AA57" s="57">
        <f t="shared" si="17"/>
        <v>754808.39</v>
      </c>
    </row>
    <row r="58" ht="12.75" hidden="1" customHeight="1">
      <c r="A58" s="30"/>
      <c r="B58" s="49"/>
      <c r="C58" s="30"/>
      <c r="D58" s="50"/>
      <c r="E58" s="58"/>
      <c r="F58" s="58">
        <f t="shared" si="21"/>
        <v>0</v>
      </c>
      <c r="G58" s="58"/>
      <c r="H58" s="58"/>
      <c r="I58" s="58"/>
      <c r="J58" s="58"/>
      <c r="K58" s="56">
        <f t="shared" si="20"/>
        <v>576419.62</v>
      </c>
      <c r="L58" s="58"/>
      <c r="M58" s="58"/>
      <c r="N58" s="56">
        <f t="shared" si="13"/>
        <v>0</v>
      </c>
      <c r="O58" s="58"/>
      <c r="P58" s="58"/>
      <c r="Q58" s="58">
        <f t="shared" si="18"/>
        <v>0</v>
      </c>
      <c r="R58" s="55"/>
      <c r="S58" s="58"/>
      <c r="T58" s="56">
        <f t="shared" si="19"/>
        <v>0</v>
      </c>
      <c r="U58" s="58"/>
      <c r="V58" s="58"/>
      <c r="W58" s="58"/>
      <c r="X58" s="56">
        <f t="shared" si="8"/>
        <v>178388.77</v>
      </c>
      <c r="Y58" s="58"/>
      <c r="Z58" s="58"/>
      <c r="AA58" s="57">
        <f t="shared" si="17"/>
        <v>754808.39</v>
      </c>
    </row>
    <row r="59" ht="12.75" hidden="1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57">
        <f t="shared" si="17"/>
        <v>0</v>
      </c>
    </row>
    <row r="60" ht="12.75" customHeight="1">
      <c r="A60" s="48" t="s">
        <v>68</v>
      </c>
      <c r="B60" s="49"/>
      <c r="C60" s="50" t="s">
        <v>78</v>
      </c>
      <c r="D60" s="61">
        <f>J60+S60+W60</f>
        <v>229.93</v>
      </c>
      <c r="E60" s="55"/>
      <c r="F60" s="56">
        <f>F59+E60</f>
        <v>0</v>
      </c>
      <c r="G60" s="55"/>
      <c r="H60" s="62">
        <f t="shared" ref="H60:J60" si="22">SUM(H10:H59)</f>
        <v>50000.04</v>
      </c>
      <c r="I60" s="62">
        <f t="shared" si="22"/>
        <v>0</v>
      </c>
      <c r="J60" s="62">
        <f t="shared" si="22"/>
        <v>229.93</v>
      </c>
      <c r="K60" s="56">
        <f>K59+G60</f>
        <v>0</v>
      </c>
      <c r="L60" s="55"/>
      <c r="M60" s="58"/>
      <c r="N60" s="56"/>
      <c r="O60" s="55"/>
      <c r="P60" s="58"/>
      <c r="Q60" s="56">
        <f>Q59+O60</f>
        <v>0</v>
      </c>
      <c r="R60" s="55"/>
      <c r="S60" s="62">
        <f>SUM(S59)</f>
        <v>0</v>
      </c>
      <c r="T60" s="30"/>
      <c r="U60" s="55">
        <f>U37</f>
        <v>0</v>
      </c>
      <c r="V60" s="62">
        <f t="shared" ref="V60:W60" si="23">SUM(V10:V59)</f>
        <v>89237.64</v>
      </c>
      <c r="W60" s="62">
        <f t="shared" si="23"/>
        <v>0</v>
      </c>
      <c r="X60" s="31"/>
      <c r="Y60" s="31"/>
      <c r="Z60" s="31"/>
      <c r="AA60" s="31"/>
    </row>
    <row r="61" ht="12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ht="12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ht="12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ht="12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ht="12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ht="12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ht="12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ht="12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ht="12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ht="12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ht="12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ht="12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ht="12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ht="12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ht="12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ht="12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ht="12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ht="12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ht="12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ht="12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ht="12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ht="12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ht="12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ht="12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ht="12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ht="12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ht="12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ht="12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ht="12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ht="12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ht="12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ht="12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ht="12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ht="12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ht="12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ht="12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ht="12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ht="12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ht="12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ht="12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ht="12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ht="12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ht="12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ht="12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ht="12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ht="12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ht="12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ht="12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ht="12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ht="12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ht="12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ht="12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ht="12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ht="12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ht="12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ht="12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ht="12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ht="12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ht="12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ht="12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ht="12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ht="12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ht="12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ht="12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ht="12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ht="12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ht="12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ht="12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ht="12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ht="12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ht="12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ht="12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ht="12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ht="12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ht="12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ht="12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ht="12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ht="12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ht="12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ht="12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ht="12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ht="12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ht="12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ht="12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ht="12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ht="12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ht="12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ht="12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ht="12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ht="12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ht="12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ht="12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ht="12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ht="12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ht="12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ht="12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ht="12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ht="12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ht="12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ht="12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ht="12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ht="12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ht="12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ht="12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ht="12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ht="12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ht="12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ht="12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ht="12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ht="12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ht="12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ht="12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ht="12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ht="12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ht="12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ht="12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ht="12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ht="12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ht="12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ht="12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ht="12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ht="12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ht="12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</row>
    <row r="184" ht="12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ht="12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</row>
    <row r="186" ht="12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</row>
    <row r="187" ht="12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</row>
    <row r="188" ht="12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</row>
    <row r="189" ht="12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</row>
    <row r="190" ht="12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</row>
    <row r="191" ht="12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</row>
    <row r="192" ht="12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</row>
    <row r="193" ht="12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</row>
    <row r="194" ht="12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</row>
    <row r="195" ht="12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</row>
    <row r="196" ht="12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</row>
    <row r="197" ht="12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</row>
    <row r="198" ht="12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</row>
    <row r="199" ht="12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</row>
    <row r="200" ht="12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</row>
    <row r="201" ht="12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</row>
    <row r="202" ht="12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</row>
    <row r="203" ht="12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</row>
    <row r="204" ht="12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</row>
    <row r="205" ht="12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</row>
    <row r="206" ht="12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</row>
    <row r="207" ht="12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</row>
    <row r="208" ht="12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</row>
    <row r="209" ht="12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</row>
    <row r="210" ht="12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</row>
    <row r="211" ht="12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</row>
    <row r="212" ht="12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</row>
    <row r="213" ht="12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</row>
    <row r="214" ht="12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</row>
    <row r="215" ht="12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</row>
    <row r="216" ht="12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</row>
    <row r="217" ht="12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</row>
    <row r="218" ht="12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</row>
    <row r="219" ht="12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</row>
    <row r="220" ht="12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</row>
    <row r="221" ht="12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</row>
    <row r="222" ht="12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</row>
    <row r="223" ht="12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</row>
    <row r="224" ht="12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</row>
    <row r="225" ht="12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</row>
    <row r="226" ht="12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</row>
    <row r="227" ht="12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</row>
    <row r="228" ht="12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</row>
    <row r="229" ht="12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</row>
    <row r="230" ht="12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</row>
    <row r="231" ht="12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</row>
    <row r="232" ht="12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</row>
    <row r="233" ht="12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</row>
    <row r="234" ht="12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</row>
    <row r="235" ht="12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</row>
    <row r="236" ht="12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</row>
    <row r="237" ht="12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</row>
    <row r="238" ht="12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</row>
    <row r="239" ht="12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</row>
    <row r="240" ht="12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</row>
    <row r="241" ht="12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</row>
    <row r="242" ht="12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</row>
    <row r="243" ht="12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</row>
    <row r="244" ht="12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</row>
    <row r="245" ht="12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</row>
    <row r="246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</row>
    <row r="247" ht="12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</row>
    <row r="248" ht="12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</row>
    <row r="249" ht="12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</row>
    <row r="250" ht="12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</row>
    <row r="251" ht="12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</row>
    <row r="252" ht="12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</row>
    <row r="253" ht="12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</row>
    <row r="254" ht="12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</row>
    <row r="255" ht="12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</row>
    <row r="256" ht="12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</row>
    <row r="257" ht="12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</row>
    <row r="258" ht="12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</row>
    <row r="259" ht="12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</row>
    <row r="260" ht="12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</row>
    <row r="261" ht="12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</row>
    <row r="262" ht="12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</row>
    <row r="263" ht="12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</row>
    <row r="264" ht="12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</row>
    <row r="265" ht="12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</row>
    <row r="266" ht="12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</row>
    <row r="267" ht="12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</row>
    <row r="268" ht="12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</row>
    <row r="269" ht="12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</row>
    <row r="270" ht="12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</row>
    <row r="271" ht="12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</row>
    <row r="272" ht="12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</row>
    <row r="273" ht="12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</row>
    <row r="274" ht="12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</row>
    <row r="275" ht="12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</row>
    <row r="276" ht="12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</row>
    <row r="277" ht="12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</row>
    <row r="278" ht="12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</row>
    <row r="279" ht="12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</row>
    <row r="280" ht="12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</row>
    <row r="281" ht="12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</row>
    <row r="282" ht="12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</row>
    <row r="283" ht="12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</row>
    <row r="284" ht="12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</row>
    <row r="285" ht="12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</row>
    <row r="286" ht="12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</row>
    <row r="287" ht="12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</row>
    <row r="288" ht="12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</row>
    <row r="289" ht="12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</row>
    <row r="290" ht="12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</row>
    <row r="291" ht="12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</row>
    <row r="292" ht="12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</row>
    <row r="293" ht="12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</row>
    <row r="294" ht="12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</row>
    <row r="295" ht="12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</row>
    <row r="296" ht="12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</row>
    <row r="297" ht="12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</row>
    <row r="298" ht="12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</row>
    <row r="299" ht="12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</row>
    <row r="300" ht="12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</row>
    <row r="301" ht="12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</row>
    <row r="302" ht="12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</row>
    <row r="303" ht="12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</row>
    <row r="304" ht="12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</row>
    <row r="305" ht="12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</row>
    <row r="306" ht="12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</row>
    <row r="307" ht="12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</row>
    <row r="308" ht="12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</row>
    <row r="309" ht="12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</row>
    <row r="310" ht="12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</row>
    <row r="311" ht="12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</row>
    <row r="312" ht="12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</row>
    <row r="313" ht="12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</row>
    <row r="314" ht="12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</row>
    <row r="315" ht="12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</row>
    <row r="316" ht="12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</row>
    <row r="317" ht="12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</row>
    <row r="318" ht="12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</row>
    <row r="319" ht="12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</row>
    <row r="320" ht="12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</row>
    <row r="321" ht="12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</row>
    <row r="322" ht="12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</row>
    <row r="323" ht="12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</row>
    <row r="324" ht="12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</row>
    <row r="325" ht="12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</row>
    <row r="326" ht="12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</row>
    <row r="327" ht="12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</row>
    <row r="328" ht="12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</row>
    <row r="329" ht="12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</row>
    <row r="330" ht="12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</row>
    <row r="331" ht="12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</row>
    <row r="332" ht="12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</row>
    <row r="333" ht="12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</row>
    <row r="334" ht="12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</row>
    <row r="335" ht="12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</row>
    <row r="336" ht="12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</row>
    <row r="337" ht="12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</row>
    <row r="338" ht="12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</row>
    <row r="339" ht="12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</row>
    <row r="340" ht="12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</row>
    <row r="341" ht="12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</row>
    <row r="342" ht="12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</row>
    <row r="343" ht="12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</row>
    <row r="344" ht="12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</row>
    <row r="345" ht="12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</row>
    <row r="346" ht="12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</row>
    <row r="347" ht="12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</row>
    <row r="348" ht="12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</row>
    <row r="349" ht="12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</row>
    <row r="350" ht="12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</row>
    <row r="351" ht="12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</row>
    <row r="352" ht="12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</row>
    <row r="353" ht="12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</row>
    <row r="354" ht="12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</row>
    <row r="355" ht="12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</row>
    <row r="356" ht="12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</row>
    <row r="357" ht="12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</row>
    <row r="358" ht="12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</row>
    <row r="359" ht="12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</row>
    <row r="360" ht="12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</row>
    <row r="361" ht="12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</row>
    <row r="362" ht="12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</row>
    <row r="363" ht="12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</row>
    <row r="364" ht="12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</row>
    <row r="365" ht="12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</row>
    <row r="366" ht="12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</row>
    <row r="367" ht="12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</row>
    <row r="368" ht="12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</row>
    <row r="369" ht="12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</row>
    <row r="370" ht="12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</row>
    <row r="371" ht="12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</row>
    <row r="372" ht="12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</row>
    <row r="373" ht="12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</row>
    <row r="374" ht="12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</row>
    <row r="375" ht="12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</row>
    <row r="376" ht="12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</row>
    <row r="377" ht="12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</row>
    <row r="378" ht="12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</row>
    <row r="379" ht="12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</row>
    <row r="380" ht="12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</row>
    <row r="381" ht="12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</row>
    <row r="382" ht="12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</row>
    <row r="383" ht="12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</row>
    <row r="384" ht="12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</row>
    <row r="385" ht="12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</row>
    <row r="386" ht="12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</row>
    <row r="387" ht="12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</row>
    <row r="388" ht="12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</row>
    <row r="389" ht="12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</row>
    <row r="390" ht="12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</row>
    <row r="391" ht="12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</row>
    <row r="392" ht="12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</row>
    <row r="393" ht="12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</row>
    <row r="394" ht="12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</row>
    <row r="395" ht="12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</row>
    <row r="396" ht="12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</row>
    <row r="397" ht="12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</row>
    <row r="398" ht="12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</row>
    <row r="399" ht="12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</row>
    <row r="400" ht="12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</row>
    <row r="401" ht="12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</row>
    <row r="402" ht="12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</row>
    <row r="403" ht="12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</row>
    <row r="404" ht="12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</row>
    <row r="405" ht="12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</row>
    <row r="406" ht="12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</row>
    <row r="407" ht="12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</row>
    <row r="408" ht="12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</row>
    <row r="409" ht="12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</row>
    <row r="410" ht="12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</row>
    <row r="411" ht="12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</row>
    <row r="412" ht="12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</row>
    <row r="413" ht="12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</row>
    <row r="414" ht="12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</row>
    <row r="415" ht="12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</row>
    <row r="416" ht="12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</row>
    <row r="417" ht="12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</row>
    <row r="418" ht="12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</row>
    <row r="419" ht="12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</row>
    <row r="420" ht="12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</row>
    <row r="421" ht="12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</row>
    <row r="422" ht="12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</row>
    <row r="423" ht="12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</row>
    <row r="424" ht="12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</row>
    <row r="425" ht="12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</row>
    <row r="426" ht="12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</row>
    <row r="427" ht="12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</row>
    <row r="428" ht="12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</row>
    <row r="429" ht="12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</row>
    <row r="430" ht="12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</row>
    <row r="431" ht="12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</row>
    <row r="432" ht="12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</row>
    <row r="433" ht="12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</row>
    <row r="434" ht="12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</row>
    <row r="435" ht="12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</row>
    <row r="436" ht="12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</row>
    <row r="437" ht="12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</row>
    <row r="438" ht="12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</row>
    <row r="439" ht="12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</row>
    <row r="440" ht="12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</row>
    <row r="441" ht="12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</row>
    <row r="442" ht="12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</row>
    <row r="443" ht="12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</row>
    <row r="444" ht="12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</row>
    <row r="445" ht="12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</row>
    <row r="446" ht="12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</row>
    <row r="447" ht="12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</row>
    <row r="448" ht="12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</row>
    <row r="449" ht="12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</row>
    <row r="450" ht="12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</row>
    <row r="451" ht="12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</row>
    <row r="452" ht="12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</row>
    <row r="453" ht="12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</row>
    <row r="454" ht="12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</row>
    <row r="455" ht="12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</row>
    <row r="456" ht="12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</row>
    <row r="457" ht="12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</row>
    <row r="458" ht="12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</row>
    <row r="459" ht="12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</row>
    <row r="460" ht="12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</row>
    <row r="461" ht="12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</row>
    <row r="462" ht="12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</row>
    <row r="463" ht="12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</row>
    <row r="464" ht="12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</row>
    <row r="465" ht="12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</row>
    <row r="466" ht="12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</row>
    <row r="467" ht="12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</row>
    <row r="468" ht="12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</row>
    <row r="469" ht="12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</row>
    <row r="470" ht="12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</row>
    <row r="471" ht="12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</row>
    <row r="472" ht="12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</row>
    <row r="473" ht="12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</row>
    <row r="474" ht="12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</row>
    <row r="475" ht="12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</row>
    <row r="476" ht="12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</row>
    <row r="477" ht="12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</row>
    <row r="478" ht="12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</row>
    <row r="479" ht="12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</row>
    <row r="480" ht="12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</row>
    <row r="481" ht="12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</row>
    <row r="482" ht="12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</row>
    <row r="483" ht="12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</row>
    <row r="484" ht="12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</row>
    <row r="485" ht="12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</row>
    <row r="486" ht="12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</row>
    <row r="487" ht="12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</row>
    <row r="488" ht="12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</row>
    <row r="489" ht="12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</row>
    <row r="490" ht="12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</row>
    <row r="491" ht="12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</row>
    <row r="492" ht="12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</row>
    <row r="493" ht="12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</row>
    <row r="494" ht="12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</row>
    <row r="495" ht="12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</row>
    <row r="496" ht="12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</row>
    <row r="497" ht="12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</row>
    <row r="498" ht="12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</row>
    <row r="499" ht="12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</row>
    <row r="500" ht="12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</row>
    <row r="501" ht="12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</row>
    <row r="502" ht="12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</row>
    <row r="503" ht="12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</row>
    <row r="504" ht="12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</row>
    <row r="505" ht="12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</row>
    <row r="506" ht="12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</row>
    <row r="507" ht="12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</row>
    <row r="508" ht="12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</row>
    <row r="509" ht="12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</row>
    <row r="510" ht="12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</row>
    <row r="511" ht="12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</row>
    <row r="512" ht="12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</row>
    <row r="513" ht="12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</row>
    <row r="514" ht="12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</row>
    <row r="515" ht="12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</row>
    <row r="516" ht="12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</row>
    <row r="517" ht="12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</row>
    <row r="518" ht="12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</row>
    <row r="519" ht="12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</row>
    <row r="520" ht="12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</row>
    <row r="521" ht="12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</row>
    <row r="522" ht="12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</row>
    <row r="523" ht="12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</row>
    <row r="524" ht="12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</row>
    <row r="525" ht="12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</row>
    <row r="526" ht="12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</row>
    <row r="527" ht="12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</row>
    <row r="528" ht="12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</row>
    <row r="529" ht="12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</row>
    <row r="530" ht="12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</row>
    <row r="531" ht="12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</row>
    <row r="532" ht="12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</row>
    <row r="533" ht="12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</row>
    <row r="534" ht="12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</row>
    <row r="535" ht="12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</row>
    <row r="536" ht="12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</row>
    <row r="537" ht="12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</row>
    <row r="538" ht="12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</row>
    <row r="539" ht="12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</row>
    <row r="540" ht="12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</row>
    <row r="541" ht="12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</row>
    <row r="542" ht="12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</row>
    <row r="543" ht="12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</row>
    <row r="544" ht="12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</row>
    <row r="545" ht="12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</row>
    <row r="546" ht="12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</row>
    <row r="547" ht="12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</row>
    <row r="548" ht="12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</row>
    <row r="549" ht="12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</row>
    <row r="550" ht="12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</row>
    <row r="551" ht="12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</row>
    <row r="552" ht="12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</row>
    <row r="553" ht="12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</row>
    <row r="554" ht="12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</row>
    <row r="555" ht="12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</row>
    <row r="556" ht="12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</row>
    <row r="557" ht="12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</row>
    <row r="558" ht="12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</row>
    <row r="559" ht="12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</row>
    <row r="560" ht="12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</row>
    <row r="561" ht="12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</row>
    <row r="562" ht="12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</row>
    <row r="563" ht="12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</row>
    <row r="564" ht="12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</row>
    <row r="565" ht="12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</row>
    <row r="566" ht="12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</row>
    <row r="567" ht="12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</row>
    <row r="568" ht="12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</row>
    <row r="569" ht="12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</row>
    <row r="570" ht="12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</row>
    <row r="571" ht="12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</row>
    <row r="572" ht="12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</row>
    <row r="573" ht="12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</row>
    <row r="574" ht="12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</row>
    <row r="575" ht="12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</row>
    <row r="576" ht="12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</row>
    <row r="577" ht="12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</row>
    <row r="578" ht="12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</row>
    <row r="579" ht="12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</row>
    <row r="580" ht="12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</row>
    <row r="581" ht="12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</row>
    <row r="582" ht="12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</row>
    <row r="583" ht="12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</row>
    <row r="584" ht="12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</row>
    <row r="585" ht="12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</row>
    <row r="586" ht="12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</row>
    <row r="587" ht="12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</row>
    <row r="588" ht="12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</row>
    <row r="589" ht="12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</row>
    <row r="590" ht="12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</row>
    <row r="591" ht="12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</row>
    <row r="592" ht="12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</row>
    <row r="593" ht="12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</row>
    <row r="594" ht="12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</row>
    <row r="595" ht="12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</row>
    <row r="596" ht="12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</row>
    <row r="597" ht="12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</row>
    <row r="598" ht="12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</row>
    <row r="599" ht="12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</row>
    <row r="600" ht="12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</row>
    <row r="601" ht="12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</row>
    <row r="602" ht="12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</row>
    <row r="603" ht="12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</row>
    <row r="604" ht="12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</row>
    <row r="605" ht="12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</row>
    <row r="606" ht="12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</row>
    <row r="607" ht="12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</row>
    <row r="608" ht="12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</row>
    <row r="609" ht="12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</row>
    <row r="610" ht="12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</row>
    <row r="611" ht="12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</row>
    <row r="612" ht="12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</row>
    <row r="613" ht="12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</row>
    <row r="614" ht="12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</row>
    <row r="615" ht="12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</row>
    <row r="616" ht="12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</row>
    <row r="617" ht="12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</row>
    <row r="618" ht="12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</row>
    <row r="619" ht="12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</row>
    <row r="620" ht="12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</row>
    <row r="621" ht="12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</row>
    <row r="622" ht="12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</row>
    <row r="623" ht="12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</row>
    <row r="624" ht="12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</row>
    <row r="625" ht="12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</row>
    <row r="626" ht="12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</row>
    <row r="627" ht="12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</row>
    <row r="628" ht="12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</row>
    <row r="629" ht="12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</row>
    <row r="630" ht="12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</row>
    <row r="631" ht="12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</row>
    <row r="632" ht="12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</row>
    <row r="633" ht="12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</row>
    <row r="634" ht="12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</row>
    <row r="635" ht="12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</row>
    <row r="636" ht="12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</row>
    <row r="637" ht="12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</row>
    <row r="638" ht="12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</row>
    <row r="639" ht="12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</row>
    <row r="640" ht="12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</row>
    <row r="641" ht="12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</row>
    <row r="642" ht="12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</row>
    <row r="643" ht="12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</row>
    <row r="644" ht="12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</row>
    <row r="645" ht="12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</row>
    <row r="646" ht="12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</row>
    <row r="647" ht="12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</row>
    <row r="648" ht="12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</row>
    <row r="649" ht="12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</row>
    <row r="650" ht="12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</row>
    <row r="651" ht="12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</row>
    <row r="652" ht="12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</row>
    <row r="653" ht="12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</row>
    <row r="654" ht="12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</row>
    <row r="655" ht="12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</row>
    <row r="656" ht="12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</row>
    <row r="657" ht="12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</row>
    <row r="658" ht="12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</row>
    <row r="659" ht="12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</row>
    <row r="660" ht="12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</row>
    <row r="661" ht="12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</row>
    <row r="662" ht="12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</row>
    <row r="663" ht="12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</row>
    <row r="664" ht="12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</row>
    <row r="665" ht="12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</row>
    <row r="666" ht="12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</row>
    <row r="667" ht="12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</row>
    <row r="668" ht="12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</row>
    <row r="669" ht="12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</row>
    <row r="670" ht="12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</row>
    <row r="671" ht="12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</row>
    <row r="672" ht="12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</row>
    <row r="673" ht="12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</row>
    <row r="674" ht="12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</row>
    <row r="675" ht="12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</row>
    <row r="676" ht="12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</row>
    <row r="677" ht="12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</row>
    <row r="678" ht="12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</row>
    <row r="679" ht="12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</row>
    <row r="680" ht="12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</row>
    <row r="681" ht="12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</row>
    <row r="682" ht="12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</row>
    <row r="683" ht="12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</row>
    <row r="684" ht="12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</row>
    <row r="685" ht="12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</row>
    <row r="686" ht="12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</row>
    <row r="687" ht="12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</row>
    <row r="688" ht="12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</row>
    <row r="689" ht="12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</row>
    <row r="690" ht="12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</row>
    <row r="691" ht="12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</row>
    <row r="692" ht="12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</row>
    <row r="693" ht="12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</row>
    <row r="694" ht="12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</row>
    <row r="695" ht="12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</row>
    <row r="696" ht="12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</row>
    <row r="697" ht="12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</row>
    <row r="698" ht="12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</row>
    <row r="699" ht="12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</row>
    <row r="700" ht="12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</row>
    <row r="701" ht="12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</row>
    <row r="702" ht="12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</row>
    <row r="703" ht="12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</row>
    <row r="704" ht="12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</row>
    <row r="705" ht="12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</row>
    <row r="706" ht="12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</row>
    <row r="707" ht="12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</row>
    <row r="708" ht="12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</row>
    <row r="709" ht="12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</row>
    <row r="710" ht="12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</row>
    <row r="711" ht="12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</row>
    <row r="712" ht="12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</row>
    <row r="713" ht="12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</row>
    <row r="714" ht="12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</row>
    <row r="715" ht="12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</row>
    <row r="716" ht="12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</row>
    <row r="717" ht="12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</row>
    <row r="718" ht="12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</row>
    <row r="719" ht="12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</row>
    <row r="720" ht="12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</row>
    <row r="721" ht="12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</row>
    <row r="722" ht="12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</row>
    <row r="723" ht="12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</row>
    <row r="724" ht="12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</row>
    <row r="725" ht="12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</row>
    <row r="726" ht="12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</row>
    <row r="727" ht="12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</row>
    <row r="728" ht="12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</row>
    <row r="729" ht="12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</row>
    <row r="730" ht="12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</row>
    <row r="731" ht="12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</row>
    <row r="732" ht="12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</row>
    <row r="733" ht="12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</row>
    <row r="734" ht="12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</row>
    <row r="735" ht="12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</row>
    <row r="736" ht="12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</row>
    <row r="737" ht="12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</row>
    <row r="738" ht="12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</row>
    <row r="739" ht="12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</row>
    <row r="740" ht="12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</row>
    <row r="741" ht="12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</row>
    <row r="742" ht="12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</row>
    <row r="743" ht="12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</row>
    <row r="744" ht="12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</row>
    <row r="745" ht="12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</row>
    <row r="746" ht="12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</row>
    <row r="747" ht="12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</row>
    <row r="748" ht="12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</row>
    <row r="749" ht="12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</row>
    <row r="750" ht="12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</row>
    <row r="751" ht="12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</row>
    <row r="752" ht="12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</row>
    <row r="753" ht="12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</row>
    <row r="754" ht="12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</row>
    <row r="755" ht="12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</row>
    <row r="756" ht="12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</row>
    <row r="757" ht="12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</row>
    <row r="758" ht="12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</row>
    <row r="759" ht="12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</row>
    <row r="760" ht="12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</row>
    <row r="761" ht="12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</row>
    <row r="762" ht="12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</row>
    <row r="763" ht="12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</row>
    <row r="764" ht="12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</row>
    <row r="765" ht="12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</row>
    <row r="766" ht="12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</row>
    <row r="767" ht="12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</row>
    <row r="768" ht="12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</row>
    <row r="769" ht="12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</row>
    <row r="770" ht="12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</row>
    <row r="771" ht="12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</row>
    <row r="772" ht="12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</row>
    <row r="773" ht="12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</row>
    <row r="774" ht="12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</row>
    <row r="775" ht="12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</row>
    <row r="776" ht="12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</row>
    <row r="777" ht="12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</row>
    <row r="778" ht="12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</row>
    <row r="779" ht="12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</row>
    <row r="780" ht="12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</row>
    <row r="781" ht="12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</row>
    <row r="782" ht="12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</row>
    <row r="783" ht="12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</row>
    <row r="784" ht="12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</row>
    <row r="785" ht="12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</row>
    <row r="786" ht="12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</row>
    <row r="787" ht="12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</row>
    <row r="788" ht="12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</row>
    <row r="789" ht="12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</row>
    <row r="790" ht="12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</row>
    <row r="791" ht="12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</row>
    <row r="792" ht="12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</row>
    <row r="793" ht="12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</row>
    <row r="794" ht="12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</row>
    <row r="795" ht="12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</row>
    <row r="796" ht="12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</row>
    <row r="797" ht="12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</row>
    <row r="798" ht="12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</row>
    <row r="799" ht="12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</row>
    <row r="800" ht="12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</row>
    <row r="801" ht="12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</row>
    <row r="802" ht="12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</row>
    <row r="803" ht="12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</row>
    <row r="804" ht="12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</row>
    <row r="805" ht="12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</row>
    <row r="806" ht="12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</row>
    <row r="807" ht="12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</row>
    <row r="808" ht="12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</row>
    <row r="809" ht="12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</row>
    <row r="810" ht="12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</row>
    <row r="811" ht="12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</row>
    <row r="812" ht="12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</row>
    <row r="813" ht="12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</row>
    <row r="814" ht="12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</row>
    <row r="815" ht="12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</row>
    <row r="816" ht="12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</row>
    <row r="817" ht="12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</row>
    <row r="818" ht="12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</row>
    <row r="819" ht="12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</row>
    <row r="820" ht="12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</row>
    <row r="821" ht="12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</row>
    <row r="822" ht="12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</row>
    <row r="823" ht="12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</row>
    <row r="824" ht="12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</row>
    <row r="825" ht="12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</row>
    <row r="826" ht="12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</row>
    <row r="827" ht="12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</row>
    <row r="828" ht="12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</row>
    <row r="829" ht="12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</row>
    <row r="830" ht="12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</row>
    <row r="831" ht="12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</row>
    <row r="832" ht="12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</row>
    <row r="833" ht="12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</row>
    <row r="834" ht="12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</row>
    <row r="835" ht="12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</row>
    <row r="836" ht="12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</row>
    <row r="837" ht="12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</row>
    <row r="838" ht="12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</row>
    <row r="839" ht="12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</row>
    <row r="840" ht="12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</row>
    <row r="841" ht="12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</row>
    <row r="842" ht="12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</row>
    <row r="843" ht="12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</row>
    <row r="844" ht="12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</row>
    <row r="845" ht="12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</row>
    <row r="846" ht="12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</row>
    <row r="847" ht="12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</row>
    <row r="848" ht="12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</row>
    <row r="849" ht="12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</row>
    <row r="850" ht="12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</row>
    <row r="851" ht="12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</row>
    <row r="852" ht="12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</row>
    <row r="853" ht="12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</row>
    <row r="854" ht="12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</row>
    <row r="855" ht="12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</row>
    <row r="856" ht="12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</row>
    <row r="857" ht="12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</row>
    <row r="858" ht="12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</row>
    <row r="859" ht="12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</row>
    <row r="860" ht="12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</row>
    <row r="861" ht="12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</row>
    <row r="862" ht="12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</row>
    <row r="863" ht="12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</row>
    <row r="864" ht="12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</row>
    <row r="865" ht="12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</row>
    <row r="866" ht="12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</row>
    <row r="867" ht="12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</row>
    <row r="868" ht="12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</row>
    <row r="869" ht="12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</row>
    <row r="870" ht="12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</row>
    <row r="871" ht="12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</row>
    <row r="872" ht="12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</row>
    <row r="873" ht="12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</row>
    <row r="874" ht="12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</row>
    <row r="875" ht="12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</row>
    <row r="876" ht="12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</row>
    <row r="877" ht="12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</row>
    <row r="878" ht="12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</row>
    <row r="879" ht="12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</row>
    <row r="880" ht="12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</row>
    <row r="881" ht="12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</row>
    <row r="882" ht="12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</row>
    <row r="883" ht="12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</row>
    <row r="884" ht="12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</row>
    <row r="885" ht="12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</row>
    <row r="886" ht="12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</row>
    <row r="887" ht="12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</row>
    <row r="888" ht="12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</row>
    <row r="889" ht="12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</row>
    <row r="890" ht="12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</row>
    <row r="891" ht="12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</row>
    <row r="892" ht="12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</row>
    <row r="893" ht="12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</row>
    <row r="894" ht="12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</row>
    <row r="895" ht="12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</row>
    <row r="896" ht="12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</row>
    <row r="897" ht="12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</row>
    <row r="898" ht="12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</row>
    <row r="899" ht="12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</row>
    <row r="900" ht="12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</row>
    <row r="901" ht="12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</row>
    <row r="902" ht="12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</row>
    <row r="903" ht="12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</row>
    <row r="904" ht="12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</row>
    <row r="905" ht="12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</row>
    <row r="906" ht="12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</row>
    <row r="907" ht="12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</row>
    <row r="908" ht="12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</row>
    <row r="909" ht="12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</row>
    <row r="910" ht="12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</row>
    <row r="911" ht="12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</row>
    <row r="912" ht="12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</row>
    <row r="913" ht="12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</row>
    <row r="914" ht="12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</row>
    <row r="915" ht="12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</row>
    <row r="916" ht="12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</row>
    <row r="917" ht="12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</row>
    <row r="918" ht="12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</row>
    <row r="919" ht="12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</row>
    <row r="920" ht="12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</row>
    <row r="921" ht="12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</row>
    <row r="922" ht="12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</row>
    <row r="923" ht="12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</row>
    <row r="924" ht="12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</row>
    <row r="925" ht="12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</row>
    <row r="926" ht="12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</row>
    <row r="927" ht="12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</row>
    <row r="928" ht="12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</row>
    <row r="929" ht="12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</row>
    <row r="930" ht="12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</row>
    <row r="931" ht="12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</row>
    <row r="932" ht="12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</row>
    <row r="933" ht="12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</row>
    <row r="934" ht="12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</row>
    <row r="935" ht="12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</row>
    <row r="936" ht="12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</row>
    <row r="937" ht="12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</row>
    <row r="938" ht="12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</row>
    <row r="939" ht="12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</row>
    <row r="940" ht="12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</row>
    <row r="941" ht="12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</row>
    <row r="942" ht="12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</row>
    <row r="943" ht="12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</row>
    <row r="944" ht="12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</row>
    <row r="945" ht="12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</row>
    <row r="946" ht="12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</row>
    <row r="947" ht="12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</row>
    <row r="948" ht="12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</row>
    <row r="949" ht="12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</row>
    <row r="950" ht="12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</row>
    <row r="951" ht="12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</row>
    <row r="952" ht="12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</row>
    <row r="953" ht="12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</row>
    <row r="954" ht="12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</row>
    <row r="955" ht="12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</row>
    <row r="956" ht="12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</row>
    <row r="957" ht="12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</row>
    <row r="958" ht="12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</row>
    <row r="959" ht="12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</row>
    <row r="960" ht="12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</row>
    <row r="961" ht="12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</row>
    <row r="962" ht="12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</row>
    <row r="963" ht="12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</row>
    <row r="964" ht="12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</row>
    <row r="965" ht="12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</row>
    <row r="966" ht="12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</row>
    <row r="967" ht="12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</row>
    <row r="968" ht="12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</row>
    <row r="969" ht="12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</row>
    <row r="970" ht="12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</row>
    <row r="971" ht="12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</row>
    <row r="972" ht="12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</row>
    <row r="973" ht="12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</row>
    <row r="974" ht="12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</row>
    <row r="975" ht="12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</row>
    <row r="976" ht="12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</row>
    <row r="977" ht="12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</row>
    <row r="978" ht="12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</row>
    <row r="979" ht="12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</row>
    <row r="980" ht="12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</row>
    <row r="981" ht="12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</row>
    <row r="982" ht="12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</row>
    <row r="983" ht="12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</row>
    <row r="984" ht="12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</row>
    <row r="985" ht="12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</row>
    <row r="986" ht="12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</row>
    <row r="987" ht="12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</row>
    <row r="988" ht="12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</row>
    <row r="989" ht="12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</row>
    <row r="990" ht="12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</row>
    <row r="991" ht="12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</row>
    <row r="992" ht="12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</row>
    <row r="993" ht="12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</row>
    <row r="994" ht="12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</row>
    <row r="995" ht="12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</row>
    <row r="996" ht="12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</row>
    <row r="997" ht="12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</row>
    <row r="998" ht="12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</row>
    <row r="999" ht="12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</row>
    <row r="1000" ht="12.7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</row>
  </sheetData>
  <mergeCells count="6">
    <mergeCell ref="E6:F6"/>
    <mergeCell ref="G6:K6"/>
    <mergeCell ref="L6:N6"/>
    <mergeCell ref="O6:Q6"/>
    <mergeCell ref="R6:T6"/>
    <mergeCell ref="Y6:Z6"/>
  </mergeCells>
  <printOptions gridLines="1"/>
  <pageMargins bottom="0.7480314960629921" footer="0.0" header="0.0" left="0.2362204724409449" right="0.2362204724409449" top="0.7480314960629921"/>
  <pageSetup paperSize="9" orientation="landscape"/>
  <headerFooter>
    <oddFooter>&amp;L&amp;F&amp;F&amp;A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5.0"/>
  <cols>
    <col customWidth="1" min="1" max="1" width="8.63"/>
    <col customWidth="1" min="2" max="2" width="29.88"/>
    <col customWidth="1" min="3" max="3" width="11.75"/>
    <col customWidth="1" min="4" max="6" width="9.75"/>
    <col customWidth="1" min="7" max="7" width="8.88"/>
    <col customWidth="1" min="8" max="9" width="10.0"/>
    <col customWidth="1" min="10" max="10" width="9.75"/>
    <col customWidth="1" min="11" max="11" width="8.13"/>
    <col customWidth="1" min="12" max="14" width="8.0"/>
    <col customWidth="1" min="15" max="26" width="7.63"/>
  </cols>
  <sheetData>
    <row r="1" ht="12.0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0" customHeight="1">
      <c r="A2" s="30"/>
      <c r="B2" s="30"/>
      <c r="C2" s="30"/>
      <c r="D2" s="30"/>
      <c r="E2" s="30" t="s">
        <v>1</v>
      </c>
      <c r="F2" s="30"/>
      <c r="G2" s="30"/>
      <c r="H2" s="30"/>
      <c r="I2" s="30"/>
      <c r="J2" s="63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0" customHeight="1">
      <c r="A3" s="30" t="s">
        <v>2</v>
      </c>
      <c r="B3" s="30"/>
      <c r="C3" s="30"/>
      <c r="D3" s="60">
        <v>42855.0</v>
      </c>
      <c r="E3" s="60">
        <v>42855.0</v>
      </c>
      <c r="F3" s="64">
        <v>43220.0</v>
      </c>
      <c r="G3" s="60">
        <v>43585.0</v>
      </c>
      <c r="H3" s="60">
        <v>43951.0</v>
      </c>
      <c r="I3" s="60">
        <v>43560.0</v>
      </c>
      <c r="J3" s="65">
        <v>43926.0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0" customHeight="1">
      <c r="A4" s="1"/>
      <c r="B4" s="1"/>
      <c r="C4" s="1"/>
      <c r="D4" s="1"/>
      <c r="E4" s="1"/>
      <c r="F4" s="1"/>
      <c r="G4" s="1"/>
      <c r="H4" s="1"/>
      <c r="I4" s="1"/>
      <c r="J4" s="66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0" customHeight="1">
      <c r="A5" s="1" t="s">
        <v>3</v>
      </c>
      <c r="B5" s="1" t="s">
        <v>4</v>
      </c>
      <c r="C5" s="1"/>
      <c r="D5" s="5" t="s">
        <v>5</v>
      </c>
      <c r="E5" s="5" t="s">
        <v>5</v>
      </c>
      <c r="F5" s="5" t="s">
        <v>5</v>
      </c>
      <c r="G5" s="5" t="s">
        <v>5</v>
      </c>
      <c r="H5" s="5" t="s">
        <v>5</v>
      </c>
      <c r="I5" s="5" t="s">
        <v>5</v>
      </c>
      <c r="J5" s="67" t="s">
        <v>5</v>
      </c>
      <c r="K5" s="5" t="s">
        <v>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0" customHeight="1">
      <c r="A6" s="1"/>
      <c r="B6" s="1"/>
      <c r="C6" s="1"/>
      <c r="D6" s="5" t="s">
        <v>7</v>
      </c>
      <c r="E6" s="5" t="s">
        <v>7</v>
      </c>
      <c r="F6" s="5" t="s">
        <v>7</v>
      </c>
      <c r="G6" s="5" t="s">
        <v>7</v>
      </c>
      <c r="H6" s="5" t="s">
        <v>7</v>
      </c>
      <c r="I6" s="5" t="s">
        <v>7</v>
      </c>
      <c r="J6" s="67" t="s">
        <v>7</v>
      </c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0" customHeight="1">
      <c r="A7" s="2"/>
      <c r="B7" s="6" t="s">
        <v>8</v>
      </c>
      <c r="C7" s="2"/>
      <c r="D7" s="2"/>
      <c r="E7" s="2"/>
      <c r="F7" s="2"/>
      <c r="G7" s="2"/>
      <c r="H7" s="2"/>
      <c r="I7" s="2"/>
      <c r="J7" s="6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0" customHeight="1">
      <c r="A8" s="7"/>
      <c r="B8" s="6" t="s">
        <v>9</v>
      </c>
      <c r="C8" s="2"/>
      <c r="D8" s="8"/>
      <c r="E8" s="8"/>
      <c r="F8" s="8"/>
      <c r="G8" s="8"/>
      <c r="H8" s="8"/>
      <c r="I8" s="8"/>
      <c r="J8" s="69"/>
      <c r="K8" s="7"/>
      <c r="L8" s="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0" customHeight="1">
      <c r="A9" s="7"/>
      <c r="B9" s="10" t="s">
        <v>10</v>
      </c>
      <c r="C9" s="2" t="s">
        <v>11</v>
      </c>
      <c r="D9" s="11">
        <v>53.84</v>
      </c>
      <c r="E9" s="11"/>
      <c r="F9" s="8"/>
      <c r="G9" s="11"/>
      <c r="H9" s="11"/>
      <c r="I9" s="11"/>
      <c r="J9" s="70"/>
      <c r="K9" s="7"/>
      <c r="L9" s="1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0" customHeight="1">
      <c r="A10" s="7" t="str">
        <f t="shared" ref="A10:A11" si="1">D2</f>
        <v/>
      </c>
      <c r="B10" s="10" t="s">
        <v>10</v>
      </c>
      <c r="C10" s="2" t="s">
        <v>12</v>
      </c>
      <c r="D10" s="11">
        <v>20172.93</v>
      </c>
      <c r="E10" s="11">
        <f>D10</f>
        <v>20172.93</v>
      </c>
      <c r="F10" s="8"/>
      <c r="G10" s="11"/>
      <c r="H10" s="11"/>
      <c r="I10" s="11"/>
      <c r="J10" s="70"/>
      <c r="K10" s="7"/>
      <c r="L10" s="1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0" hidden="1" customHeight="1">
      <c r="A11" s="7">
        <f t="shared" si="1"/>
        <v>42855</v>
      </c>
      <c r="B11" s="10" t="s">
        <v>13</v>
      </c>
      <c r="C11" s="2"/>
      <c r="D11" s="11">
        <v>0.0</v>
      </c>
      <c r="E11" s="11">
        <v>0.0</v>
      </c>
      <c r="F11" s="8"/>
      <c r="G11" s="11" t="s">
        <v>14</v>
      </c>
      <c r="H11" s="11" t="s">
        <v>14</v>
      </c>
      <c r="I11" s="11"/>
      <c r="J11" s="70" t="s">
        <v>14</v>
      </c>
      <c r="K11" s="7"/>
      <c r="L11" s="12"/>
      <c r="M11" s="2" t="s">
        <v>15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0" hidden="1" customHeight="1">
      <c r="A12" s="7">
        <f>D3</f>
        <v>42855</v>
      </c>
      <c r="B12" s="10" t="s">
        <v>16</v>
      </c>
      <c r="C12" s="2" t="s">
        <v>17</v>
      </c>
      <c r="D12" s="11"/>
      <c r="E12" s="11"/>
      <c r="F12" s="8"/>
      <c r="G12" s="11" t="s">
        <v>14</v>
      </c>
      <c r="H12" s="11" t="s">
        <v>14</v>
      </c>
      <c r="I12" s="11"/>
      <c r="J12" s="70" t="s">
        <v>14</v>
      </c>
      <c r="K12" s="13" t="s">
        <v>18</v>
      </c>
      <c r="L12" s="1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0" customHeight="1">
      <c r="A13" s="7">
        <f>D3</f>
        <v>42855</v>
      </c>
      <c r="B13" s="10" t="s">
        <v>19</v>
      </c>
      <c r="C13" s="2" t="s">
        <v>20</v>
      </c>
      <c r="D13" s="11" t="str">
        <f t="shared" ref="D13:E13" si="2">'[1]Pension Funds YE 30-04-17'!$J$48</f>
        <v>#REF!</v>
      </c>
      <c r="E13" s="11" t="str">
        <f t="shared" si="2"/>
        <v>#REF!</v>
      </c>
      <c r="F13" s="8" t="str">
        <f>'[1]Investment Summary 2017-18'!F13</f>
        <v>#REF!</v>
      </c>
      <c r="G13" s="11" t="str">
        <f>'[1]Investment Summary 2018-19'!G13</f>
        <v>#REF!</v>
      </c>
      <c r="H13" s="11">
        <f>'Pension Funds YE 30-04-20'!K55</f>
        <v>436952.01</v>
      </c>
      <c r="I13" s="11">
        <f>'Pension Funds YE 30-04-19'!J44</f>
        <v>408943.23</v>
      </c>
      <c r="J13" s="70">
        <f>'Pension Funds YE 30-04-20'!K45</f>
        <v>425348.87</v>
      </c>
      <c r="K13" s="13" t="s">
        <v>18</v>
      </c>
      <c r="L13" s="12">
        <v>0.003</v>
      </c>
      <c r="M13" s="2" t="s">
        <v>21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0" hidden="1" customHeight="1">
      <c r="A14" s="7">
        <v>41953.0</v>
      </c>
      <c r="B14" s="10" t="s">
        <v>22</v>
      </c>
      <c r="C14" s="2" t="s">
        <v>23</v>
      </c>
      <c r="D14" s="11">
        <v>0.0</v>
      </c>
      <c r="E14" s="11">
        <v>0.0</v>
      </c>
      <c r="F14" s="8"/>
      <c r="G14" s="11" t="s">
        <v>14</v>
      </c>
      <c r="H14" s="11" t="s">
        <v>14</v>
      </c>
      <c r="I14" s="11"/>
      <c r="J14" s="70" t="s">
        <v>14</v>
      </c>
      <c r="K14" s="13" t="s">
        <v>18</v>
      </c>
      <c r="L14" s="12">
        <v>0.013</v>
      </c>
      <c r="M14" s="2" t="s">
        <v>21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0" hidden="1" customHeight="1">
      <c r="A15" s="7">
        <v>41953.0</v>
      </c>
      <c r="B15" s="10" t="s">
        <v>24</v>
      </c>
      <c r="C15" s="2" t="s">
        <v>25</v>
      </c>
      <c r="D15" s="11">
        <v>0.0</v>
      </c>
      <c r="E15" s="11">
        <v>0.0</v>
      </c>
      <c r="F15" s="8"/>
      <c r="G15" s="11" t="s">
        <v>14</v>
      </c>
      <c r="H15" s="11" t="s">
        <v>14</v>
      </c>
      <c r="I15" s="11"/>
      <c r="J15" s="70" t="s">
        <v>14</v>
      </c>
      <c r="K15" s="13" t="s">
        <v>18</v>
      </c>
      <c r="L15" s="14" t="s">
        <v>26</v>
      </c>
      <c r="M15" s="2" t="s">
        <v>21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0" customHeight="1">
      <c r="A16" s="2"/>
      <c r="B16" s="2"/>
      <c r="C16" s="2"/>
      <c r="D16" s="2"/>
      <c r="E16" s="2"/>
      <c r="F16" s="8"/>
      <c r="G16" s="2"/>
      <c r="H16" s="2"/>
      <c r="I16" s="2"/>
      <c r="J16" s="6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0" customHeight="1">
      <c r="A17" s="7"/>
      <c r="B17" s="6" t="s">
        <v>27</v>
      </c>
      <c r="C17" s="2"/>
      <c r="D17" s="15" t="str">
        <f>SUM(D9:D16)</f>
        <v>#REF!</v>
      </c>
      <c r="E17" s="15" t="str">
        <f t="shared" ref="E17:J17" si="3">SUM(E10:E16)</f>
        <v>#REF!</v>
      </c>
      <c r="F17" s="15" t="str">
        <f t="shared" si="3"/>
        <v>#REF!</v>
      </c>
      <c r="G17" s="15" t="str">
        <f t="shared" si="3"/>
        <v>#REF!</v>
      </c>
      <c r="H17" s="15">
        <f t="shared" si="3"/>
        <v>436952.01</v>
      </c>
      <c r="I17" s="15">
        <f t="shared" si="3"/>
        <v>408943.23</v>
      </c>
      <c r="J17" s="71">
        <f t="shared" si="3"/>
        <v>425348.87</v>
      </c>
      <c r="K17" s="7"/>
      <c r="L17" s="1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0" customHeight="1">
      <c r="A18" s="7"/>
      <c r="B18" s="6" t="s">
        <v>8</v>
      </c>
      <c r="C18" s="2"/>
      <c r="D18" s="17" t="str">
        <f t="shared" ref="D18:J18" si="4">D17+D8</f>
        <v>#REF!</v>
      </c>
      <c r="E18" s="17" t="str">
        <f t="shared" si="4"/>
        <v>#REF!</v>
      </c>
      <c r="F18" s="17" t="str">
        <f t="shared" si="4"/>
        <v>#REF!</v>
      </c>
      <c r="G18" s="17" t="str">
        <f t="shared" si="4"/>
        <v>#REF!</v>
      </c>
      <c r="H18" s="17">
        <f t="shared" si="4"/>
        <v>436952.01</v>
      </c>
      <c r="I18" s="17">
        <f t="shared" si="4"/>
        <v>408943.23</v>
      </c>
      <c r="J18" s="72">
        <f t="shared" si="4"/>
        <v>425348.87</v>
      </c>
      <c r="K18" s="7"/>
      <c r="L18" s="1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0" customHeight="1">
      <c r="A19" s="7"/>
      <c r="B19" s="10"/>
      <c r="C19" s="2"/>
      <c r="D19" s="11"/>
      <c r="E19" s="11"/>
      <c r="F19" s="11"/>
      <c r="G19" s="11"/>
      <c r="H19" s="11"/>
      <c r="I19" s="11"/>
      <c r="J19" s="70"/>
      <c r="K19" s="7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0" customHeight="1">
      <c r="A20" s="7"/>
      <c r="B20" s="6" t="s">
        <v>28</v>
      </c>
      <c r="C20" s="2"/>
      <c r="D20" s="11"/>
      <c r="E20" s="11"/>
      <c r="F20" s="11"/>
      <c r="G20" s="11"/>
      <c r="H20" s="11"/>
      <c r="I20" s="11"/>
      <c r="J20" s="70"/>
      <c r="K20" s="7"/>
      <c r="L20" s="1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0" customHeight="1">
      <c r="A21" s="7">
        <v>41933.0</v>
      </c>
      <c r="B21" s="10" t="s">
        <v>29</v>
      </c>
      <c r="C21" s="2"/>
      <c r="D21" s="18">
        <f t="shared" ref="D21:F21" si="5">75000+436676.4-684.64</f>
        <v>510991.76</v>
      </c>
      <c r="E21" s="18">
        <f t="shared" si="5"/>
        <v>510991.76</v>
      </c>
      <c r="F21" s="18">
        <f t="shared" si="5"/>
        <v>510991.76</v>
      </c>
      <c r="G21" s="11">
        <f>'Investment Summary 2018-19'!G21</f>
        <v>510991.76</v>
      </c>
      <c r="H21" s="18">
        <f>75000+436676.4-684.64</f>
        <v>510991.76</v>
      </c>
      <c r="I21" s="18">
        <f t="shared" ref="I21:I22" si="6">H21</f>
        <v>510991.76</v>
      </c>
      <c r="J21" s="73">
        <f>75000+436676.4-684.64</f>
        <v>510991.76</v>
      </c>
      <c r="K21" s="7"/>
      <c r="L21" s="1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0" customHeight="1">
      <c r="A22" s="7">
        <v>41933.0</v>
      </c>
      <c r="B22" s="10" t="s">
        <v>30</v>
      </c>
      <c r="C22" s="2"/>
      <c r="D22" s="18">
        <v>684.64</v>
      </c>
      <c r="E22" s="18">
        <v>684.64</v>
      </c>
      <c r="F22" s="18">
        <v>684.64</v>
      </c>
      <c r="G22" s="11">
        <f>'Investment Summary 2018-19'!G22</f>
        <v>684.64</v>
      </c>
      <c r="H22" s="18">
        <v>684.64</v>
      </c>
      <c r="I22" s="18">
        <f t="shared" si="6"/>
        <v>684.64</v>
      </c>
      <c r="J22" s="73">
        <v>684.64</v>
      </c>
      <c r="K22" s="7"/>
      <c r="L22" s="1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0" customHeight="1">
      <c r="A23" s="7"/>
      <c r="B23" s="10"/>
      <c r="C23" s="2"/>
      <c r="D23" s="15">
        <f t="shared" ref="D23:J23" si="7">SUM(D21:D22)</f>
        <v>511676.4</v>
      </c>
      <c r="E23" s="15">
        <f t="shared" si="7"/>
        <v>511676.4</v>
      </c>
      <c r="F23" s="15">
        <f t="shared" si="7"/>
        <v>511676.4</v>
      </c>
      <c r="G23" s="15">
        <f t="shared" si="7"/>
        <v>511676.4</v>
      </c>
      <c r="H23" s="15">
        <f t="shared" si="7"/>
        <v>511676.4</v>
      </c>
      <c r="I23" s="15">
        <f t="shared" si="7"/>
        <v>511676.4</v>
      </c>
      <c r="J23" s="71">
        <f t="shared" si="7"/>
        <v>511676.4</v>
      </c>
      <c r="K23" s="7"/>
      <c r="L23" s="1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0" customHeight="1">
      <c r="A24" s="7"/>
      <c r="B24" s="10"/>
      <c r="C24" s="2"/>
      <c r="D24" s="18"/>
      <c r="E24" s="18"/>
      <c r="F24" s="18"/>
      <c r="G24" s="18"/>
      <c r="H24" s="18"/>
      <c r="I24" s="18"/>
      <c r="J24" s="73"/>
      <c r="K24" s="7"/>
      <c r="L24" s="1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0" customHeight="1">
      <c r="A25" s="7">
        <f>D3</f>
        <v>42855</v>
      </c>
      <c r="B25" s="10" t="s">
        <v>31</v>
      </c>
      <c r="C25" s="2" t="s">
        <v>32</v>
      </c>
      <c r="D25" s="11">
        <f t="shared" ref="D25:E25" si="8">$D$41</f>
        <v>232614.34</v>
      </c>
      <c r="E25" s="11">
        <f t="shared" si="8"/>
        <v>232614.34</v>
      </c>
      <c r="F25" s="8">
        <f t="shared" ref="F25:G25" si="9">F41</f>
        <v>320803.04</v>
      </c>
      <c r="G25" s="11">
        <f t="shared" si="9"/>
        <v>267626.41</v>
      </c>
      <c r="H25" s="11">
        <f>'Pension Funds YE 30-04-20'!X55</f>
        <v>331693.54</v>
      </c>
      <c r="I25" s="11">
        <f>'Pension Funds YE 30-04-19'!W44</f>
        <v>271251.65</v>
      </c>
      <c r="J25" s="70">
        <f>'Pension Funds YE 30-04-20'!X45</f>
        <v>336327.28</v>
      </c>
      <c r="K25" s="3">
        <v>45654.0</v>
      </c>
      <c r="L25" s="12">
        <v>0.1</v>
      </c>
      <c r="M25" s="2" t="s">
        <v>21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0" customHeight="1">
      <c r="A26" s="2"/>
      <c r="B26" s="10"/>
      <c r="C26" s="2"/>
      <c r="D26" s="11"/>
      <c r="E26" s="11"/>
      <c r="F26" s="11"/>
      <c r="G26" s="11"/>
      <c r="H26" s="11"/>
      <c r="I26" s="11"/>
      <c r="J26" s="70"/>
      <c r="K26" s="2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0" customHeight="1">
      <c r="A27" s="2"/>
      <c r="B27" s="2"/>
      <c r="C27" s="2"/>
      <c r="D27" s="17">
        <f t="shared" ref="D27:J27" si="10">SUM(D23:D26)</f>
        <v>744290.74</v>
      </c>
      <c r="E27" s="17">
        <f t="shared" si="10"/>
        <v>744290.74</v>
      </c>
      <c r="F27" s="17">
        <f t="shared" si="10"/>
        <v>832479.44</v>
      </c>
      <c r="G27" s="17">
        <f t="shared" si="10"/>
        <v>779302.81</v>
      </c>
      <c r="H27" s="17">
        <f t="shared" si="10"/>
        <v>843369.94</v>
      </c>
      <c r="I27" s="17">
        <f t="shared" si="10"/>
        <v>782928.05</v>
      </c>
      <c r="J27" s="72">
        <f t="shared" si="10"/>
        <v>848003.68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0" customHeight="1">
      <c r="A28" s="2"/>
      <c r="B28" s="2"/>
      <c r="C28" s="2"/>
      <c r="D28" s="17"/>
      <c r="E28" s="17"/>
      <c r="F28" s="17"/>
      <c r="G28" s="17"/>
      <c r="H28" s="17"/>
      <c r="I28" s="17"/>
      <c r="J28" s="7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0" customHeight="1">
      <c r="A29" s="2"/>
      <c r="B29" s="2"/>
      <c r="C29" s="2"/>
      <c r="D29" s="17" t="str">
        <f t="shared" ref="D29:J29" si="11">D27+D18</f>
        <v>#REF!</v>
      </c>
      <c r="E29" s="17" t="str">
        <f t="shared" si="11"/>
        <v>#REF!</v>
      </c>
      <c r="F29" s="17" t="str">
        <f t="shared" si="11"/>
        <v>#REF!</v>
      </c>
      <c r="G29" s="17" t="str">
        <f t="shared" si="11"/>
        <v>#REF!</v>
      </c>
      <c r="H29" s="17">
        <f t="shared" si="11"/>
        <v>1280321.95</v>
      </c>
      <c r="I29" s="17">
        <f t="shared" si="11"/>
        <v>1191871.28</v>
      </c>
      <c r="J29" s="72">
        <f t="shared" si="11"/>
        <v>1273352.55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0" customHeight="1">
      <c r="A30" s="2"/>
      <c r="B30" s="2"/>
      <c r="C30" s="2"/>
      <c r="D30" s="11"/>
      <c r="E30" s="11"/>
      <c r="F30" s="11"/>
      <c r="G30" s="11"/>
      <c r="H30" s="11"/>
      <c r="I30" s="11"/>
      <c r="J30" s="70"/>
      <c r="K30" s="11"/>
      <c r="L30" s="1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0" customHeight="1">
      <c r="A31" s="6" t="s">
        <v>33</v>
      </c>
      <c r="B31" s="1" t="s">
        <v>34</v>
      </c>
      <c r="C31" s="2"/>
      <c r="D31" s="20" t="s">
        <v>35</v>
      </c>
      <c r="E31" s="20" t="s">
        <v>35</v>
      </c>
      <c r="F31" s="20" t="s">
        <v>35</v>
      </c>
      <c r="G31" s="20" t="s">
        <v>35</v>
      </c>
      <c r="H31" s="20" t="s">
        <v>35</v>
      </c>
      <c r="I31" s="20" t="s">
        <v>35</v>
      </c>
      <c r="J31" s="74" t="s">
        <v>35</v>
      </c>
      <c r="K31" s="2"/>
      <c r="L31" s="2"/>
      <c r="M31" s="2"/>
      <c r="N31" s="5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0" customHeight="1">
      <c r="A32" s="2"/>
      <c r="B32" s="1"/>
      <c r="C32" s="2"/>
      <c r="D32" s="5" t="s">
        <v>7</v>
      </c>
      <c r="E32" s="5" t="s">
        <v>7</v>
      </c>
      <c r="F32" s="5" t="s">
        <v>7</v>
      </c>
      <c r="G32" s="5" t="s">
        <v>7</v>
      </c>
      <c r="H32" s="5" t="s">
        <v>7</v>
      </c>
      <c r="I32" s="5" t="s">
        <v>7</v>
      </c>
      <c r="J32" s="67" t="s">
        <v>7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0" customHeight="1">
      <c r="A33" s="2"/>
      <c r="B33" s="2"/>
      <c r="C33" s="2"/>
      <c r="D33" s="11"/>
      <c r="E33" s="11"/>
      <c r="F33" s="11"/>
      <c r="G33" s="11"/>
      <c r="H33" s="11"/>
      <c r="I33" s="11"/>
      <c r="J33" s="70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0" customHeight="1">
      <c r="A34" s="7">
        <v>42244.0</v>
      </c>
      <c r="B34" s="2" t="s">
        <v>36</v>
      </c>
      <c r="C34" s="2"/>
      <c r="D34" s="11">
        <v>288620.77</v>
      </c>
      <c r="E34" s="11">
        <v>331693.5399999999</v>
      </c>
      <c r="F34" s="8">
        <v>232614.34000000003</v>
      </c>
      <c r="G34" s="11"/>
      <c r="H34" s="11"/>
      <c r="I34" s="11"/>
      <c r="J34" s="70"/>
      <c r="K34" s="1"/>
      <c r="L34" s="2"/>
      <c r="M34" s="2"/>
      <c r="N34" s="1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0" customHeight="1">
      <c r="A35" s="7"/>
      <c r="B35" s="2" t="s">
        <v>37</v>
      </c>
      <c r="C35" s="2"/>
      <c r="D35" s="11">
        <v>-56006.43000000001</v>
      </c>
      <c r="E35" s="11">
        <v>-56006.43000000001</v>
      </c>
      <c r="F35" s="8">
        <v>-232614.34</v>
      </c>
      <c r="G35" s="11"/>
      <c r="H35" s="11"/>
      <c r="I35" s="11"/>
      <c r="J35" s="70"/>
      <c r="K35" s="1"/>
      <c r="L35" s="2"/>
      <c r="M35" s="2"/>
      <c r="N35" s="1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0" customHeight="1">
      <c r="A36" s="7">
        <v>43218.0</v>
      </c>
      <c r="B36" s="2" t="s">
        <v>38</v>
      </c>
      <c r="C36" s="2"/>
      <c r="D36" s="11"/>
      <c r="E36" s="11"/>
      <c r="F36" s="11">
        <v>325000.0</v>
      </c>
      <c r="G36" s="11">
        <v>320803.04</v>
      </c>
      <c r="H36" s="11">
        <f>G41</f>
        <v>267626.41</v>
      </c>
      <c r="I36" s="11">
        <f t="shared" ref="I36:J36" si="12">G36</f>
        <v>320803.04</v>
      </c>
      <c r="J36" s="70">
        <f t="shared" si="12"/>
        <v>267626.41</v>
      </c>
      <c r="K36" s="3">
        <v>45013.0</v>
      </c>
      <c r="L36" s="2"/>
      <c r="M36" s="2"/>
      <c r="N36" s="1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0" customHeight="1">
      <c r="A37" s="7"/>
      <c r="B37" s="2" t="s">
        <v>37</v>
      </c>
      <c r="C37" s="2"/>
      <c r="D37" s="11"/>
      <c r="E37" s="11"/>
      <c r="F37" s="11">
        <v>-4196.960000000001</v>
      </c>
      <c r="G37" s="11">
        <f>'Investment Summary 2018-19'!G37</f>
        <v>-53176.63</v>
      </c>
      <c r="H37" s="11">
        <f>-SUM('Pension Funds YE 30-04-20'!V13:V37)</f>
        <v>-267626.41</v>
      </c>
      <c r="I37" s="11">
        <f>-SUM('Pension Funds YE 30-04-19'!U14:U44)</f>
        <v>-49551.39</v>
      </c>
      <c r="J37" s="70">
        <f t="shared" ref="J37:J38" si="13">H37</f>
        <v>-267626.41</v>
      </c>
      <c r="K37" s="1"/>
      <c r="L37" s="2"/>
      <c r="M37" s="2"/>
      <c r="N37" s="1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0" customHeight="1">
      <c r="A38" s="7">
        <v>43493.0</v>
      </c>
      <c r="B38" s="2" t="s">
        <v>38</v>
      </c>
      <c r="C38" s="2"/>
      <c r="D38" s="11"/>
      <c r="E38" s="11"/>
      <c r="F38" s="11"/>
      <c r="G38" s="11" t="str">
        <f>'Investment Summary 2018-19'!G38</f>
        <v/>
      </c>
      <c r="H38" s="11">
        <f>'Pension Funds YE 30-04-20'!U38</f>
        <v>350000</v>
      </c>
      <c r="I38" s="11"/>
      <c r="J38" s="70">
        <f t="shared" si="13"/>
        <v>350000</v>
      </c>
      <c r="K38" s="3">
        <v>45654.0</v>
      </c>
      <c r="L38" s="2"/>
      <c r="M38" s="2"/>
      <c r="N38" s="1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0" customHeight="1">
      <c r="A39" s="7"/>
      <c r="B39" s="2" t="s">
        <v>37</v>
      </c>
      <c r="C39" s="2"/>
      <c r="D39" s="11"/>
      <c r="E39" s="11"/>
      <c r="F39" s="11"/>
      <c r="G39" s="11" t="str">
        <f>'Investment Summary 2018-19'!G39</f>
        <v/>
      </c>
      <c r="H39" s="11">
        <f>-SUM('Pension Funds YE 30-04-20'!V40:V47)</f>
        <v>-18306.46</v>
      </c>
      <c r="I39" s="11"/>
      <c r="J39" s="70">
        <f>-SUM('Pension Funds YE 30-04-20'!V40:V45)</f>
        <v>-13672.72</v>
      </c>
      <c r="K39" s="2"/>
      <c r="L39" s="2"/>
      <c r="M39" s="2"/>
      <c r="N39" s="1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0" customHeight="1">
      <c r="A40" s="2"/>
      <c r="B40" s="2"/>
      <c r="C40" s="2"/>
      <c r="D40" s="11"/>
      <c r="E40" s="11"/>
      <c r="F40" s="11"/>
      <c r="G40" s="11"/>
      <c r="H40" s="11"/>
      <c r="I40" s="11"/>
      <c r="J40" s="70"/>
      <c r="K40" s="2"/>
      <c r="L40" s="2"/>
      <c r="M40" s="2"/>
      <c r="N40" s="1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0" customHeight="1">
      <c r="A41" s="2"/>
      <c r="B41" s="2"/>
      <c r="C41" s="2"/>
      <c r="D41" s="17">
        <f t="shared" ref="D41:J41" si="14">SUM(D34:D40)</f>
        <v>232614.34</v>
      </c>
      <c r="E41" s="17">
        <f t="shared" si="14"/>
        <v>275687.11</v>
      </c>
      <c r="F41" s="17">
        <f t="shared" si="14"/>
        <v>320803.04</v>
      </c>
      <c r="G41" s="17">
        <f t="shared" si="14"/>
        <v>267626.41</v>
      </c>
      <c r="H41" s="17">
        <f t="shared" si="14"/>
        <v>331693.54</v>
      </c>
      <c r="I41" s="17">
        <f t="shared" si="14"/>
        <v>271251.65</v>
      </c>
      <c r="J41" s="75">
        <f t="shared" si="14"/>
        <v>336327.28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0" customHeight="1">
      <c r="A42" s="2"/>
      <c r="B42" s="2"/>
      <c r="C42" s="2"/>
      <c r="D42" s="11"/>
      <c r="E42" s="11"/>
      <c r="F42" s="11"/>
      <c r="G42" s="11"/>
      <c r="H42" s="11"/>
      <c r="I42" s="11"/>
      <c r="J42" s="7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0" customHeight="1">
      <c r="A43" s="2"/>
      <c r="B43" s="2"/>
      <c r="C43" s="2"/>
      <c r="D43" s="2"/>
      <c r="E43" s="2"/>
      <c r="F43" s="2"/>
      <c r="G43" s="2"/>
      <c r="H43" s="2"/>
      <c r="I43" s="2"/>
      <c r="J43" s="6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0" customHeight="1">
      <c r="A44" s="1"/>
      <c r="B44" s="1" t="s">
        <v>39</v>
      </c>
      <c r="C44" s="2"/>
      <c r="D44" s="20"/>
      <c r="E44" s="20"/>
      <c r="F44" s="20"/>
      <c r="G44" s="20"/>
      <c r="H44" s="20"/>
      <c r="I44" s="20" t="s">
        <v>79</v>
      </c>
      <c r="J44" s="7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0" customHeight="1">
      <c r="A45" s="2"/>
      <c r="B45" s="1"/>
      <c r="C45" s="2"/>
      <c r="D45" s="5" t="s">
        <v>7</v>
      </c>
      <c r="E45" s="5" t="s">
        <v>7</v>
      </c>
      <c r="F45" s="5" t="s">
        <v>7</v>
      </c>
      <c r="G45" s="5" t="s">
        <v>7</v>
      </c>
      <c r="H45" s="5" t="s">
        <v>7</v>
      </c>
      <c r="I45" s="5" t="s">
        <v>7</v>
      </c>
      <c r="J45" s="67" t="s">
        <v>7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0" customHeight="1">
      <c r="A46" s="7"/>
      <c r="B46" s="2"/>
      <c r="C46" s="2"/>
      <c r="D46" s="20"/>
      <c r="E46" s="20"/>
      <c r="F46" s="20"/>
      <c r="G46" s="20"/>
      <c r="H46" s="20"/>
      <c r="I46" s="20"/>
      <c r="J46" s="7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0" customHeight="1">
      <c r="A47" s="7"/>
      <c r="B47" s="2" t="s">
        <v>40</v>
      </c>
      <c r="C47" s="2"/>
      <c r="D47" s="21">
        <v>53.84</v>
      </c>
      <c r="E47" s="20"/>
      <c r="F47" s="11">
        <v>-4.960000000000001</v>
      </c>
      <c r="G47" s="11"/>
      <c r="H47" s="11"/>
      <c r="I47" s="11"/>
      <c r="J47" s="70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0" customHeight="1">
      <c r="A48" s="7"/>
      <c r="B48" s="2" t="s">
        <v>41</v>
      </c>
      <c r="C48" s="2"/>
      <c r="D48" s="21">
        <v>282.87</v>
      </c>
      <c r="E48" s="21">
        <v>282.87</v>
      </c>
      <c r="F48" s="11">
        <f>'Investment Summary 2017-18'!F46</f>
        <v>351.26</v>
      </c>
      <c r="G48" s="11">
        <f>'Investment Summary 2018-19'!G48</f>
        <v>887.25</v>
      </c>
      <c r="H48" s="21">
        <f>'Pension Funds YE 30-04-20'!J60</f>
        <v>1204.07</v>
      </c>
      <c r="I48" s="21">
        <f>SUM('Pension Funds YE 30-04-19'!I12:I44)</f>
        <v>576.51</v>
      </c>
      <c r="J48" s="77">
        <f>SUM('Pension Funds YE 30-04-20'!J60)+'Pension Funds YE 30-04-19'!I45</f>
        <v>1514.81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0" customHeight="1">
      <c r="A49" s="7"/>
      <c r="B49" s="10" t="s">
        <v>42</v>
      </c>
      <c r="C49" s="2"/>
      <c r="D49" s="11">
        <v>26341.29</v>
      </c>
      <c r="E49" s="11">
        <v>26341.29</v>
      </c>
      <c r="F49" s="11">
        <f>'Investment Summary 2017-18'!F47</f>
        <v>21674.23</v>
      </c>
      <c r="G49" s="11">
        <f>'Investment Summary 2018-19'!G49</f>
        <v>29686.85</v>
      </c>
      <c r="H49" s="11">
        <f>'Pension Funds YE 30-04-20'!W60</f>
        <v>28171.98</v>
      </c>
      <c r="I49" s="11">
        <f>SUM('Pension Funds YE 30-04-19'!V14:V44)</f>
        <v>25089.68</v>
      </c>
      <c r="J49" s="70">
        <f>SUM('Pension Funds YE 30-04-20'!W14:W45)+'Pension Funds YE 30-04-19'!V47+'Pension Funds YE 30-04-19'!V48</f>
        <v>29966.42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0" customHeight="1">
      <c r="A50" s="7"/>
      <c r="B50" s="10" t="s">
        <v>43</v>
      </c>
      <c r="C50" s="2"/>
      <c r="D50" s="11">
        <v>45000.0</v>
      </c>
      <c r="E50" s="11">
        <v>45000.0</v>
      </c>
      <c r="F50" s="11">
        <f>'Investment Summary 2017-18'!F48</f>
        <v>47500.02</v>
      </c>
      <c r="G50" s="11">
        <f>'Investment Summary 2018-19'!G50</f>
        <v>50000.04</v>
      </c>
      <c r="H50" s="11">
        <f>'Pension Funds YE 30-04-20'!H60</f>
        <v>50000.04</v>
      </c>
      <c r="I50" s="11">
        <f>H50-4166.67</f>
        <v>45833.37</v>
      </c>
      <c r="J50" s="70">
        <f>'Pension Funds YE 30-04-20'!H60</f>
        <v>50000.04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0" customHeight="1">
      <c r="A51" s="7"/>
      <c r="B51" s="10" t="s">
        <v>44</v>
      </c>
      <c r="C51" s="2"/>
      <c r="D51" s="11">
        <v>-77.0</v>
      </c>
      <c r="E51" s="11"/>
      <c r="F51" s="11" t="str">
        <f>'Investment Summary 2017-18'!F49</f>
        <v/>
      </c>
      <c r="G51" s="11"/>
      <c r="H51" s="11"/>
      <c r="I51" s="11"/>
      <c r="J51" s="70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0" customHeight="1">
      <c r="A52" s="7"/>
      <c r="B52" s="22" t="s">
        <v>45</v>
      </c>
      <c r="C52" s="2"/>
      <c r="D52" s="11"/>
      <c r="E52" s="11"/>
      <c r="F52" s="11">
        <f>'Investment Summary 2017-18'!F50</f>
        <v>80000</v>
      </c>
      <c r="G52" s="11" t="str">
        <f>'Pension Funds YE 30-04-20'!H54</f>
        <v/>
      </c>
      <c r="H52" s="11" t="str">
        <f>'Pension Funds YE 30-04-20'!G54</f>
        <v/>
      </c>
      <c r="I52" s="11"/>
      <c r="J52" s="70" t="str">
        <f>'Pension Funds YE 30-04-20'!H54</f>
        <v/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0" customHeight="1">
      <c r="A53" s="2"/>
      <c r="B53" s="2"/>
      <c r="C53" s="2"/>
      <c r="D53" s="11"/>
      <c r="E53" s="11"/>
      <c r="F53" s="11"/>
      <c r="G53" s="11"/>
      <c r="H53" s="11"/>
      <c r="I53" s="11"/>
      <c r="J53" s="70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0" customHeight="1">
      <c r="A54" s="2"/>
      <c r="B54" s="2"/>
      <c r="C54" s="2"/>
      <c r="D54" s="17">
        <f t="shared" ref="D54:J54" si="15">SUM(D46:D53)</f>
        <v>71601</v>
      </c>
      <c r="E54" s="17">
        <f t="shared" si="15"/>
        <v>71624.16</v>
      </c>
      <c r="F54" s="17">
        <f t="shared" si="15"/>
        <v>149520.55</v>
      </c>
      <c r="G54" s="17">
        <f t="shared" si="15"/>
        <v>80574.14</v>
      </c>
      <c r="H54" s="17">
        <f t="shared" si="15"/>
        <v>79376.09</v>
      </c>
      <c r="I54" s="17">
        <f t="shared" si="15"/>
        <v>71499.56</v>
      </c>
      <c r="J54" s="72">
        <f t="shared" si="15"/>
        <v>81481.27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0" customHeight="1">
      <c r="A55" s="2"/>
      <c r="B55" s="1" t="s">
        <v>46</v>
      </c>
      <c r="C55" s="2"/>
      <c r="D55" s="2"/>
      <c r="E55" s="2"/>
      <c r="F55" s="2"/>
      <c r="G55" s="2"/>
      <c r="H55" s="2"/>
      <c r="I55" s="2"/>
      <c r="J55" s="68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0" customHeight="1">
      <c r="A56" s="2"/>
      <c r="B56" s="2" t="s">
        <v>47</v>
      </c>
      <c r="C56" s="2"/>
      <c r="D56" s="2"/>
      <c r="E56" s="2"/>
      <c r="F56" s="11" t="str">
        <f>D29</f>
        <v>#REF!</v>
      </c>
      <c r="G56" s="11" t="str">
        <f t="shared" ref="G56:H56" si="16">F29</f>
        <v>#REF!</v>
      </c>
      <c r="H56" s="11" t="str">
        <f t="shared" si="16"/>
        <v>#REF!</v>
      </c>
      <c r="I56" s="11" t="str">
        <f>G56</f>
        <v>#REF!</v>
      </c>
      <c r="J56" s="70">
        <f>I29</f>
        <v>1191871.28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0" customHeight="1">
      <c r="A57" s="2"/>
      <c r="B57" s="2" t="s">
        <v>48</v>
      </c>
      <c r="C57" s="2"/>
      <c r="D57" s="19"/>
      <c r="E57" s="19"/>
      <c r="F57" s="11">
        <f t="shared" ref="F57:J57" si="17">F54</f>
        <v>149520.55</v>
      </c>
      <c r="G57" s="11">
        <f t="shared" si="17"/>
        <v>80574.14</v>
      </c>
      <c r="H57" s="11">
        <f t="shared" si="17"/>
        <v>79376.09</v>
      </c>
      <c r="I57" s="11">
        <f t="shared" si="17"/>
        <v>71499.56</v>
      </c>
      <c r="J57" s="70">
        <f t="shared" si="17"/>
        <v>81481.27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0" customHeight="1">
      <c r="A58" s="2"/>
      <c r="B58" s="2"/>
      <c r="C58" s="2"/>
      <c r="D58" s="2"/>
      <c r="E58" s="2"/>
      <c r="F58" s="23" t="str">
        <f t="shared" ref="F58:J58" si="18">SUM(F56:F57)</f>
        <v>#REF!</v>
      </c>
      <c r="G58" s="23" t="str">
        <f t="shared" si="18"/>
        <v>#REF!</v>
      </c>
      <c r="H58" s="23" t="str">
        <f t="shared" si="18"/>
        <v>#REF!</v>
      </c>
      <c r="I58" s="23" t="str">
        <f t="shared" si="18"/>
        <v>#REF!</v>
      </c>
      <c r="J58" s="78">
        <f t="shared" si="18"/>
        <v>1273352.55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0" customHeight="1">
      <c r="A59" s="2"/>
      <c r="B59" s="2" t="s">
        <v>49</v>
      </c>
      <c r="C59" s="2"/>
      <c r="D59" s="2"/>
      <c r="E59" s="2"/>
      <c r="F59" s="11" t="str">
        <f t="shared" ref="F59:J59" si="19">F29</f>
        <v>#REF!</v>
      </c>
      <c r="G59" s="11" t="str">
        <f t="shared" si="19"/>
        <v>#REF!</v>
      </c>
      <c r="H59" s="11">
        <f t="shared" si="19"/>
        <v>1280321.95</v>
      </c>
      <c r="I59" s="11">
        <f t="shared" si="19"/>
        <v>1191871.28</v>
      </c>
      <c r="J59" s="70">
        <f t="shared" si="19"/>
        <v>1273352.55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0" customHeight="1">
      <c r="A60" s="2"/>
      <c r="B60" s="2" t="s">
        <v>50</v>
      </c>
      <c r="C60" s="2"/>
      <c r="D60" s="2"/>
      <c r="E60" s="2"/>
      <c r="F60" s="24" t="str">
        <f t="shared" ref="F60:J60" si="20">F58-F59</f>
        <v>#REF!</v>
      </c>
      <c r="G60" s="24" t="str">
        <f t="shared" si="20"/>
        <v>#REF!</v>
      </c>
      <c r="H60" s="24" t="str">
        <f t="shared" si="20"/>
        <v>#REF!</v>
      </c>
      <c r="I60" s="24" t="str">
        <f t="shared" si="20"/>
        <v>#REF!</v>
      </c>
      <c r="J60" s="79">
        <f t="shared" si="20"/>
        <v>0.0000000004656612873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0" customHeight="1">
      <c r="A61" s="2"/>
      <c r="B61" s="2"/>
      <c r="C61" s="2"/>
      <c r="D61" s="2"/>
      <c r="E61" s="2"/>
      <c r="F61" s="2"/>
      <c r="G61" s="2"/>
      <c r="H61" s="2"/>
      <c r="I61" s="2"/>
      <c r="J61" s="80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480314960629921" footer="0.0" header="0.0" left="0.7086614173228347" right="0.7086614173228347" top="0.7480314960629921"/>
  <pageSetup paperSize="9" orientation="landscape"/>
  <headerFooter>
    <oddFooter>&amp;L&amp;F&amp;F&amp;A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8.0" topLeftCell="E9" activePane="bottomRight" state="frozen"/>
      <selection activeCell="E1" sqref="E1" pane="topRight"/>
      <selection activeCell="A9" sqref="A9" pane="bottomLeft"/>
      <selection activeCell="E9" sqref="E9" pane="bottomRight"/>
    </sheetView>
  </sheetViews>
  <sheetFormatPr customHeight="1" defaultColWidth="12.63" defaultRowHeight="15.0"/>
  <cols>
    <col customWidth="1" min="1" max="1" width="12.88"/>
    <col customWidth="1" min="2" max="2" width="0.63"/>
    <col customWidth="1" min="3" max="3" width="34.38"/>
    <col customWidth="1" min="4" max="4" width="23.38"/>
    <col customWidth="1" hidden="1" min="5" max="5" width="13.25"/>
    <col customWidth="1" hidden="1" min="6" max="6" width="15.25"/>
    <col customWidth="1" min="7" max="7" width="19.63"/>
    <col customWidth="1" min="8" max="8" width="13.0"/>
    <col customWidth="1" min="9" max="9" width="14.63"/>
    <col customWidth="1" min="10" max="10" width="13.63"/>
    <col customWidth="1" min="11" max="11" width="14.75"/>
    <col customWidth="1" hidden="1" min="12" max="12" width="11.38"/>
    <col customWidth="1" hidden="1" min="13" max="13" width="13.88"/>
    <col customWidth="1" hidden="1" min="14" max="14" width="13.63"/>
    <col customWidth="1" hidden="1" min="15" max="15" width="12.38"/>
    <col customWidth="1" hidden="1" min="16" max="18" width="9.38"/>
    <col customWidth="1" hidden="1" min="19" max="19" width="13.63"/>
    <col customWidth="1" hidden="1" min="20" max="20" width="16.25"/>
    <col customWidth="1" min="21" max="21" width="12.13"/>
    <col customWidth="1" min="22" max="22" width="11.5"/>
    <col customWidth="1" min="23" max="23" width="13.63"/>
    <col customWidth="1" min="24" max="24" width="14.25"/>
    <col customWidth="1" min="25" max="25" width="11.75"/>
    <col customWidth="1" min="26" max="26" width="10.75"/>
    <col customWidth="1" min="27" max="27" width="14.25"/>
  </cols>
  <sheetData>
    <row r="1" ht="12.75" customHeight="1">
      <c r="A1" s="25" t="s">
        <v>51</v>
      </c>
      <c r="B1" s="26"/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</row>
    <row r="2" ht="12.75" customHeight="1">
      <c r="A2" s="29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2"/>
    </row>
    <row r="3" ht="12.75" customHeight="1">
      <c r="A3" s="29" t="s">
        <v>52</v>
      </c>
      <c r="B3" s="30"/>
      <c r="C3" s="30"/>
      <c r="D3" s="30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2"/>
    </row>
    <row r="4" ht="12.75" customHeight="1">
      <c r="A4" s="29"/>
      <c r="B4" s="30"/>
      <c r="C4" s="30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2"/>
    </row>
    <row r="5" ht="12.75" customHeight="1">
      <c r="A5" s="29"/>
      <c r="B5" s="30"/>
      <c r="C5" s="30" t="s">
        <v>80</v>
      </c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2"/>
    </row>
    <row r="6" ht="23.25" customHeight="1">
      <c r="A6" s="29" t="s">
        <v>3</v>
      </c>
      <c r="B6" s="30"/>
      <c r="C6" s="30" t="s">
        <v>54</v>
      </c>
      <c r="D6" s="30" t="s">
        <v>55</v>
      </c>
      <c r="E6" s="33" t="s">
        <v>81</v>
      </c>
      <c r="F6" s="34"/>
      <c r="G6" s="33" t="s">
        <v>57</v>
      </c>
      <c r="H6" s="35"/>
      <c r="I6" s="35"/>
      <c r="J6" s="35"/>
      <c r="K6" s="34"/>
      <c r="L6" s="33" t="s">
        <v>58</v>
      </c>
      <c r="M6" s="35"/>
      <c r="N6" s="34"/>
      <c r="O6" s="33" t="s">
        <v>59</v>
      </c>
      <c r="P6" s="35"/>
      <c r="Q6" s="34"/>
      <c r="R6" s="33" t="s">
        <v>60</v>
      </c>
      <c r="S6" s="35"/>
      <c r="T6" s="34"/>
      <c r="U6" s="33" t="s">
        <v>61</v>
      </c>
      <c r="V6" s="36"/>
      <c r="W6" s="36"/>
      <c r="X6" s="37"/>
      <c r="Y6" s="33" t="s">
        <v>62</v>
      </c>
      <c r="Z6" s="34"/>
      <c r="AA6" s="38" t="s">
        <v>63</v>
      </c>
    </row>
    <row r="7" ht="12.75" customHeight="1">
      <c r="A7" s="39"/>
      <c r="B7" s="27"/>
      <c r="C7" s="27"/>
      <c r="D7" s="28"/>
      <c r="E7" s="39"/>
      <c r="F7" s="28"/>
      <c r="G7" s="39"/>
      <c r="H7" s="27"/>
      <c r="I7" s="27"/>
      <c r="J7" s="27"/>
      <c r="K7" s="28"/>
      <c r="L7" s="39"/>
      <c r="M7" s="27"/>
      <c r="N7" s="28"/>
      <c r="O7" s="39"/>
      <c r="P7" s="27"/>
      <c r="Q7" s="28"/>
      <c r="R7" s="39"/>
      <c r="S7" s="27"/>
      <c r="T7" s="28"/>
      <c r="U7" s="27"/>
      <c r="V7" s="27"/>
      <c r="W7" s="27"/>
      <c r="X7" s="27"/>
      <c r="Y7" s="40"/>
      <c r="Z7" s="41"/>
      <c r="AA7" s="42"/>
    </row>
    <row r="8" ht="12.75" customHeight="1">
      <c r="A8" s="43"/>
      <c r="B8" s="31"/>
      <c r="C8" s="31"/>
      <c r="D8" s="44"/>
      <c r="E8" s="45" t="s">
        <v>64</v>
      </c>
      <c r="F8" s="44" t="s">
        <v>65</v>
      </c>
      <c r="G8" s="45" t="s">
        <v>64</v>
      </c>
      <c r="H8" s="46" t="s">
        <v>66</v>
      </c>
      <c r="I8" s="46" t="s">
        <v>67</v>
      </c>
      <c r="J8" s="46" t="s">
        <v>68</v>
      </c>
      <c r="K8" s="44" t="s">
        <v>65</v>
      </c>
      <c r="L8" s="45" t="s">
        <v>64</v>
      </c>
      <c r="M8" s="46"/>
      <c r="N8" s="44" t="s">
        <v>65</v>
      </c>
      <c r="O8" s="45" t="s">
        <v>64</v>
      </c>
      <c r="P8" s="46"/>
      <c r="Q8" s="44" t="s">
        <v>65</v>
      </c>
      <c r="R8" s="45" t="s">
        <v>64</v>
      </c>
      <c r="S8" s="46" t="s">
        <v>68</v>
      </c>
      <c r="T8" s="44" t="s">
        <v>65</v>
      </c>
      <c r="U8" s="45" t="s">
        <v>69</v>
      </c>
      <c r="V8" s="46" t="s">
        <v>70</v>
      </c>
      <c r="W8" s="46" t="s">
        <v>68</v>
      </c>
      <c r="X8" s="44" t="s">
        <v>65</v>
      </c>
      <c r="Y8" s="43"/>
      <c r="Z8" s="32"/>
      <c r="AA8" s="47"/>
    </row>
    <row r="9" ht="12.75" customHeight="1">
      <c r="A9" s="48"/>
      <c r="B9" s="49"/>
      <c r="C9" s="50" t="s">
        <v>71</v>
      </c>
      <c r="D9" s="51"/>
      <c r="E9" s="52"/>
      <c r="F9" s="53" t="str">
        <f>#REF!</f>
        <v>#REF!</v>
      </c>
      <c r="G9" s="52"/>
      <c r="H9" s="54"/>
      <c r="I9" s="54"/>
      <c r="J9" s="54"/>
      <c r="K9" s="53">
        <f>'Pension Funds YE 30-04-19'!J52</f>
        <v>421643.05</v>
      </c>
      <c r="L9" s="52"/>
      <c r="M9" s="54"/>
      <c r="N9" s="53">
        <v>0.0</v>
      </c>
      <c r="O9" s="52"/>
      <c r="P9" s="54" t="str">
        <f>#REF!</f>
        <v>#REF!</v>
      </c>
      <c r="Q9" s="53">
        <v>0.0</v>
      </c>
      <c r="R9" s="52"/>
      <c r="S9" s="54"/>
      <c r="T9" s="31"/>
      <c r="U9" s="52"/>
      <c r="V9" s="54"/>
      <c r="W9" s="54"/>
      <c r="X9" s="53">
        <f>'Pension Funds YE 30-04-19'!W52</f>
        <v>267626.41</v>
      </c>
      <c r="Y9" s="55"/>
      <c r="Z9" s="56"/>
      <c r="AA9" s="57" t="str">
        <f t="shared" ref="AA9:AA33" si="1">F9+K9+N9+Q9+T9+X9</f>
        <v>#REF!</v>
      </c>
    </row>
    <row r="10" ht="12.75" customHeight="1">
      <c r="A10" s="29"/>
      <c r="B10" s="30"/>
      <c r="C10" s="30"/>
      <c r="D10" s="51"/>
      <c r="E10" s="55"/>
      <c r="F10" s="56" t="str">
        <f t="shared" ref="F10:F33" si="2">F9+E10</f>
        <v>#REF!</v>
      </c>
      <c r="G10" s="55"/>
      <c r="H10" s="58"/>
      <c r="I10" s="58"/>
      <c r="J10" s="58"/>
      <c r="K10" s="56">
        <f t="shared" ref="K10:K11" si="3">K9+G10</f>
        <v>421643.05</v>
      </c>
      <c r="L10" s="55"/>
      <c r="M10" s="58"/>
      <c r="N10" s="56">
        <f t="shared" ref="N10:N33" si="4">N9+M10</f>
        <v>0</v>
      </c>
      <c r="O10" s="55"/>
      <c r="P10" s="58"/>
      <c r="Q10" s="56">
        <f t="shared" ref="Q10:Q33" si="5">Q9+O10</f>
        <v>0</v>
      </c>
      <c r="R10" s="55"/>
      <c r="S10" s="58">
        <f>SUM(S9)</f>
        <v>0</v>
      </c>
      <c r="T10" s="56"/>
      <c r="U10" s="55"/>
      <c r="V10" s="58"/>
      <c r="W10" s="58"/>
      <c r="X10" s="56">
        <f t="shared" ref="X10:X13" si="6">X9+R10</f>
        <v>267626.41</v>
      </c>
      <c r="Y10" s="55"/>
      <c r="Z10" s="56"/>
      <c r="AA10" s="57" t="str">
        <f t="shared" si="1"/>
        <v>#REF!</v>
      </c>
    </row>
    <row r="11" ht="12.75" customHeight="1">
      <c r="A11" s="48"/>
      <c r="B11" s="49"/>
      <c r="C11" s="50"/>
      <c r="D11" s="51"/>
      <c r="E11" s="55"/>
      <c r="F11" s="56" t="str">
        <f t="shared" si="2"/>
        <v>#REF!</v>
      </c>
      <c r="G11" s="55"/>
      <c r="H11" s="58"/>
      <c r="I11" s="58"/>
      <c r="J11" s="58"/>
      <c r="K11" s="56">
        <f t="shared" si="3"/>
        <v>421643.05</v>
      </c>
      <c r="L11" s="55"/>
      <c r="M11" s="58"/>
      <c r="N11" s="56">
        <f t="shared" si="4"/>
        <v>0</v>
      </c>
      <c r="O11" s="55"/>
      <c r="P11" s="58"/>
      <c r="Q11" s="56">
        <f t="shared" si="5"/>
        <v>0</v>
      </c>
      <c r="R11" s="55"/>
      <c r="S11" s="58"/>
      <c r="T11" s="56"/>
      <c r="U11" s="55"/>
      <c r="V11" s="58"/>
      <c r="W11" s="58"/>
      <c r="X11" s="56">
        <f t="shared" si="6"/>
        <v>267626.41</v>
      </c>
      <c r="Y11" s="55"/>
      <c r="Z11" s="56"/>
      <c r="AA11" s="57" t="str">
        <f t="shared" si="1"/>
        <v>#REF!</v>
      </c>
    </row>
    <row r="12" ht="12.75" customHeight="1">
      <c r="A12" s="48">
        <v>43595.0</v>
      </c>
      <c r="B12" s="49"/>
      <c r="C12" s="50" t="s">
        <v>82</v>
      </c>
      <c r="D12" s="81">
        <f>'Pension Funds YE 30-04-19'!G48</f>
        <v>1975.68</v>
      </c>
      <c r="E12" s="55"/>
      <c r="F12" s="56" t="str">
        <f t="shared" si="2"/>
        <v>#REF!</v>
      </c>
      <c r="G12" s="55"/>
      <c r="H12" s="58"/>
      <c r="I12" s="58"/>
      <c r="J12" s="58"/>
      <c r="K12" s="56">
        <f t="shared" ref="K12:K33" si="7">K11+G12+J12</f>
        <v>421643.05</v>
      </c>
      <c r="L12" s="55"/>
      <c r="M12" s="58"/>
      <c r="N12" s="56">
        <f t="shared" si="4"/>
        <v>0</v>
      </c>
      <c r="O12" s="55"/>
      <c r="P12" s="58"/>
      <c r="Q12" s="56">
        <f t="shared" si="5"/>
        <v>0</v>
      </c>
      <c r="R12" s="55"/>
      <c r="S12" s="58"/>
      <c r="T12" s="56"/>
      <c r="U12" s="55"/>
      <c r="V12" s="58"/>
      <c r="W12" s="58"/>
      <c r="X12" s="56">
        <f t="shared" si="6"/>
        <v>267626.41</v>
      </c>
      <c r="Y12" s="55"/>
      <c r="Z12" s="56"/>
      <c r="AA12" s="57" t="str">
        <f t="shared" si="1"/>
        <v>#REF!</v>
      </c>
    </row>
    <row r="13" ht="12.75" customHeight="1">
      <c r="A13" s="48">
        <v>43613.0</v>
      </c>
      <c r="B13" s="49"/>
      <c r="C13" s="50" t="s">
        <v>72</v>
      </c>
      <c r="D13" s="51" t="s">
        <v>73</v>
      </c>
      <c r="E13" s="55"/>
      <c r="F13" s="56" t="str">
        <f t="shared" si="2"/>
        <v>#REF!</v>
      </c>
      <c r="G13" s="55">
        <v>4166.67</v>
      </c>
      <c r="H13" s="58">
        <v>4166.67</v>
      </c>
      <c r="I13" s="58"/>
      <c r="J13" s="58"/>
      <c r="K13" s="56">
        <f t="shared" si="7"/>
        <v>425809.72</v>
      </c>
      <c r="L13" s="55"/>
      <c r="M13" s="58"/>
      <c r="N13" s="56">
        <f t="shared" si="4"/>
        <v>0</v>
      </c>
      <c r="O13" s="55"/>
      <c r="P13" s="58"/>
      <c r="Q13" s="56">
        <f t="shared" si="5"/>
        <v>0</v>
      </c>
      <c r="R13" s="55"/>
      <c r="S13" s="58"/>
      <c r="T13" s="56"/>
      <c r="U13" s="55"/>
      <c r="V13" s="58"/>
      <c r="W13" s="58"/>
      <c r="X13" s="56">
        <f t="shared" si="6"/>
        <v>267626.41</v>
      </c>
      <c r="Y13" s="55"/>
      <c r="Z13" s="56"/>
      <c r="AA13" s="57" t="str">
        <f t="shared" si="1"/>
        <v>#REF!</v>
      </c>
    </row>
    <row r="14" ht="12.75" customHeight="1">
      <c r="A14" s="48"/>
      <c r="B14" s="49"/>
      <c r="C14" s="50" t="s">
        <v>74</v>
      </c>
      <c r="D14" s="51"/>
      <c r="E14" s="55"/>
      <c r="F14" s="56" t="str">
        <f t="shared" si="2"/>
        <v>#REF!</v>
      </c>
      <c r="G14" s="58">
        <v>6905.29</v>
      </c>
      <c r="H14" s="58"/>
      <c r="I14" s="58"/>
      <c r="J14" s="58"/>
      <c r="K14" s="56">
        <f t="shared" si="7"/>
        <v>432715.01</v>
      </c>
      <c r="L14" s="55"/>
      <c r="M14" s="58"/>
      <c r="N14" s="56">
        <f t="shared" si="4"/>
        <v>0</v>
      </c>
      <c r="O14" s="55"/>
      <c r="P14" s="58"/>
      <c r="Q14" s="56">
        <f t="shared" si="5"/>
        <v>0</v>
      </c>
      <c r="R14" s="55"/>
      <c r="S14" s="58"/>
      <c r="T14" s="56"/>
      <c r="U14" s="55">
        <f>-G14</f>
        <v>-6905.29</v>
      </c>
      <c r="V14" s="58">
        <f>-U14-W14</f>
        <v>4675.07</v>
      </c>
      <c r="W14" s="58">
        <v>2230.22</v>
      </c>
      <c r="X14" s="56">
        <f t="shared" ref="X14:X58" si="8">X13+U14+W14</f>
        <v>262951.34</v>
      </c>
      <c r="Y14" s="55"/>
      <c r="Z14" s="56"/>
      <c r="AA14" s="57" t="str">
        <f t="shared" si="1"/>
        <v>#REF!</v>
      </c>
    </row>
    <row r="15" ht="12.75" customHeight="1">
      <c r="A15" s="48">
        <v>43619.0</v>
      </c>
      <c r="B15" s="49"/>
      <c r="C15" s="50" t="s">
        <v>75</v>
      </c>
      <c r="D15" s="51" t="s">
        <v>76</v>
      </c>
      <c r="E15" s="55"/>
      <c r="F15" s="56" t="str">
        <f t="shared" si="2"/>
        <v>#REF!</v>
      </c>
      <c r="G15" s="55"/>
      <c r="H15" s="58"/>
      <c r="I15" s="58"/>
      <c r="J15" s="58">
        <v>238.53</v>
      </c>
      <c r="K15" s="56">
        <f t="shared" si="7"/>
        <v>432953.54</v>
      </c>
      <c r="L15" s="55"/>
      <c r="M15" s="58"/>
      <c r="N15" s="56">
        <f t="shared" si="4"/>
        <v>0</v>
      </c>
      <c r="O15" s="55"/>
      <c r="P15" s="58"/>
      <c r="Q15" s="56">
        <f t="shared" si="5"/>
        <v>0</v>
      </c>
      <c r="R15" s="55"/>
      <c r="S15" s="58"/>
      <c r="T15" s="56"/>
      <c r="U15" s="55"/>
      <c r="V15" s="58"/>
      <c r="W15" s="58"/>
      <c r="X15" s="56">
        <f t="shared" si="8"/>
        <v>262951.34</v>
      </c>
      <c r="Y15" s="55"/>
      <c r="Z15" s="56"/>
      <c r="AA15" s="57" t="str">
        <f t="shared" si="1"/>
        <v>#REF!</v>
      </c>
    </row>
    <row r="16" ht="12.75" customHeight="1">
      <c r="A16" s="48">
        <v>43644.0</v>
      </c>
      <c r="B16" s="49"/>
      <c r="C16" s="50" t="s">
        <v>72</v>
      </c>
      <c r="D16" s="51" t="s">
        <v>73</v>
      </c>
      <c r="E16" s="55"/>
      <c r="F16" s="56" t="str">
        <f t="shared" si="2"/>
        <v>#REF!</v>
      </c>
      <c r="G16" s="55">
        <v>4166.67</v>
      </c>
      <c r="H16" s="58">
        <f>G16</f>
        <v>4166.67</v>
      </c>
      <c r="I16" s="58"/>
      <c r="J16" s="58"/>
      <c r="K16" s="56">
        <f t="shared" si="7"/>
        <v>437120.21</v>
      </c>
      <c r="L16" s="55"/>
      <c r="M16" s="58"/>
      <c r="N16" s="56">
        <f t="shared" si="4"/>
        <v>0</v>
      </c>
      <c r="O16" s="55"/>
      <c r="P16" s="58"/>
      <c r="Q16" s="56">
        <f t="shared" si="5"/>
        <v>0</v>
      </c>
      <c r="R16" s="55"/>
      <c r="S16" s="58"/>
      <c r="T16" s="56"/>
      <c r="U16" s="55"/>
      <c r="V16" s="58"/>
      <c r="W16" s="58"/>
      <c r="X16" s="56">
        <f t="shared" si="8"/>
        <v>262951.34</v>
      </c>
      <c r="Y16" s="55"/>
      <c r="Z16" s="56"/>
      <c r="AA16" s="57" t="str">
        <f t="shared" si="1"/>
        <v>#REF!</v>
      </c>
    </row>
    <row r="17" ht="12.75" customHeight="1">
      <c r="A17" s="48"/>
      <c r="B17" s="49"/>
      <c r="C17" s="50" t="s">
        <v>74</v>
      </c>
      <c r="D17" s="51"/>
      <c r="E17" s="55"/>
      <c r="F17" s="56" t="str">
        <f t="shared" si="2"/>
        <v>#REF!</v>
      </c>
      <c r="G17" s="58">
        <v>6905.29</v>
      </c>
      <c r="H17" s="58"/>
      <c r="I17" s="58"/>
      <c r="J17" s="58"/>
      <c r="K17" s="56">
        <f t="shared" si="7"/>
        <v>444025.5</v>
      </c>
      <c r="L17" s="55"/>
      <c r="M17" s="58"/>
      <c r="N17" s="56">
        <f t="shared" si="4"/>
        <v>0</v>
      </c>
      <c r="O17" s="55"/>
      <c r="P17" s="58"/>
      <c r="Q17" s="56">
        <f t="shared" si="5"/>
        <v>0</v>
      </c>
      <c r="R17" s="55"/>
      <c r="S17" s="58"/>
      <c r="T17" s="56"/>
      <c r="U17" s="55">
        <f>-G17</f>
        <v>-6905.29</v>
      </c>
      <c r="V17" s="58">
        <f>-U17-W17</f>
        <v>4714.03</v>
      </c>
      <c r="W17" s="58">
        <v>2191.26</v>
      </c>
      <c r="X17" s="56">
        <f t="shared" si="8"/>
        <v>258237.31</v>
      </c>
      <c r="Y17" s="55"/>
      <c r="Z17" s="56"/>
      <c r="AA17" s="57" t="str">
        <f t="shared" si="1"/>
        <v>#REF!</v>
      </c>
    </row>
    <row r="18" ht="12.75" hidden="1" customHeight="1">
      <c r="A18" s="48">
        <v>43649.0</v>
      </c>
      <c r="B18" s="49"/>
      <c r="C18" s="50" t="s">
        <v>75</v>
      </c>
      <c r="D18" s="51" t="s">
        <v>76</v>
      </c>
      <c r="E18" s="55"/>
      <c r="F18" s="56" t="str">
        <f t="shared" si="2"/>
        <v>#REF!</v>
      </c>
      <c r="G18" s="55"/>
      <c r="H18" s="58"/>
      <c r="I18" s="58"/>
      <c r="J18" s="58"/>
      <c r="K18" s="56">
        <f t="shared" si="7"/>
        <v>444025.5</v>
      </c>
      <c r="L18" s="55"/>
      <c r="M18" s="58"/>
      <c r="N18" s="56">
        <f t="shared" si="4"/>
        <v>0</v>
      </c>
      <c r="O18" s="55"/>
      <c r="P18" s="58"/>
      <c r="Q18" s="56">
        <f t="shared" si="5"/>
        <v>0</v>
      </c>
      <c r="R18" s="55"/>
      <c r="S18" s="58"/>
      <c r="T18" s="56"/>
      <c r="U18" s="55"/>
      <c r="V18" s="58"/>
      <c r="W18" s="58"/>
      <c r="X18" s="56">
        <f t="shared" si="8"/>
        <v>258237.31</v>
      </c>
      <c r="Y18" s="55"/>
      <c r="Z18" s="56"/>
      <c r="AA18" s="57" t="str">
        <f t="shared" si="1"/>
        <v>#REF!</v>
      </c>
    </row>
    <row r="19" ht="12.75" customHeight="1">
      <c r="A19" s="48">
        <v>43674.0</v>
      </c>
      <c r="B19" s="49"/>
      <c r="C19" s="50" t="s">
        <v>72</v>
      </c>
      <c r="D19" s="51" t="s">
        <v>73</v>
      </c>
      <c r="E19" s="55"/>
      <c r="F19" s="56" t="str">
        <f t="shared" si="2"/>
        <v>#REF!</v>
      </c>
      <c r="G19" s="55">
        <v>4166.67</v>
      </c>
      <c r="H19" s="58">
        <f>G19</f>
        <v>4166.67</v>
      </c>
      <c r="I19" s="58"/>
      <c r="J19" s="58"/>
      <c r="K19" s="56">
        <f t="shared" si="7"/>
        <v>448192.17</v>
      </c>
      <c r="L19" s="55"/>
      <c r="M19" s="58"/>
      <c r="N19" s="56">
        <f t="shared" si="4"/>
        <v>0</v>
      </c>
      <c r="O19" s="55"/>
      <c r="P19" s="58"/>
      <c r="Q19" s="56">
        <f t="shared" si="5"/>
        <v>0</v>
      </c>
      <c r="R19" s="55"/>
      <c r="S19" s="58"/>
      <c r="T19" s="56">
        <f t="shared" ref="T19:T33" si="9">T18+R19</f>
        <v>0</v>
      </c>
      <c r="U19" s="55"/>
      <c r="V19" s="58"/>
      <c r="W19" s="58"/>
      <c r="X19" s="56">
        <f t="shared" si="8"/>
        <v>258237.31</v>
      </c>
      <c r="Y19" s="55"/>
      <c r="Z19" s="56"/>
      <c r="AA19" s="57" t="str">
        <f t="shared" si="1"/>
        <v>#REF!</v>
      </c>
    </row>
    <row r="20" ht="12.75" customHeight="1">
      <c r="A20" s="60"/>
      <c r="B20" s="30"/>
      <c r="C20" s="50" t="s">
        <v>74</v>
      </c>
      <c r="D20" s="51"/>
      <c r="E20" s="55"/>
      <c r="F20" s="56" t="str">
        <f t="shared" si="2"/>
        <v>#REF!</v>
      </c>
      <c r="G20" s="58">
        <v>6905.29</v>
      </c>
      <c r="H20" s="58"/>
      <c r="I20" s="58"/>
      <c r="J20" s="58"/>
      <c r="K20" s="56">
        <f t="shared" si="7"/>
        <v>455097.46</v>
      </c>
      <c r="L20" s="55"/>
      <c r="M20" s="58"/>
      <c r="N20" s="56">
        <f t="shared" si="4"/>
        <v>0</v>
      </c>
      <c r="O20" s="55"/>
      <c r="P20" s="58"/>
      <c r="Q20" s="56">
        <f t="shared" si="5"/>
        <v>0</v>
      </c>
      <c r="R20" s="55"/>
      <c r="S20" s="58"/>
      <c r="T20" s="56">
        <f t="shared" si="9"/>
        <v>0</v>
      </c>
      <c r="U20" s="55">
        <f>-G20</f>
        <v>-6905.29</v>
      </c>
      <c r="V20" s="58">
        <f>-U20-W20</f>
        <v>4753.31</v>
      </c>
      <c r="W20" s="58">
        <v>2151.98</v>
      </c>
      <c r="X20" s="56">
        <f t="shared" si="8"/>
        <v>253484</v>
      </c>
      <c r="Y20" s="55"/>
      <c r="Z20" s="56"/>
      <c r="AA20" s="57" t="str">
        <f t="shared" si="1"/>
        <v>#REF!</v>
      </c>
    </row>
    <row r="21" ht="12.75" hidden="1" customHeight="1">
      <c r="A21" s="48"/>
      <c r="B21" s="49"/>
      <c r="C21" s="50" t="s">
        <v>75</v>
      </c>
      <c r="D21" s="51" t="s">
        <v>76</v>
      </c>
      <c r="E21" s="55"/>
      <c r="F21" s="56" t="str">
        <f t="shared" si="2"/>
        <v>#REF!</v>
      </c>
      <c r="G21" s="55"/>
      <c r="H21" s="58"/>
      <c r="I21" s="58"/>
      <c r="J21" s="58"/>
      <c r="K21" s="56">
        <f t="shared" si="7"/>
        <v>455097.46</v>
      </c>
      <c r="L21" s="55"/>
      <c r="M21" s="58"/>
      <c r="N21" s="56">
        <f t="shared" si="4"/>
        <v>0</v>
      </c>
      <c r="O21" s="55"/>
      <c r="P21" s="58"/>
      <c r="Q21" s="56">
        <f t="shared" si="5"/>
        <v>0</v>
      </c>
      <c r="R21" s="55"/>
      <c r="S21" s="58"/>
      <c r="T21" s="56">
        <f t="shared" si="9"/>
        <v>0</v>
      </c>
      <c r="U21" s="55"/>
      <c r="V21" s="58"/>
      <c r="W21" s="58"/>
      <c r="X21" s="56">
        <f t="shared" si="8"/>
        <v>253484</v>
      </c>
      <c r="Y21" s="55"/>
      <c r="Z21" s="56"/>
      <c r="AA21" s="57" t="str">
        <f t="shared" si="1"/>
        <v>#REF!</v>
      </c>
    </row>
    <row r="22" ht="12.75" customHeight="1">
      <c r="A22" s="48">
        <v>43705.0</v>
      </c>
      <c r="B22" s="49"/>
      <c r="C22" s="50" t="s">
        <v>72</v>
      </c>
      <c r="D22" s="51" t="s">
        <v>73</v>
      </c>
      <c r="E22" s="55"/>
      <c r="F22" s="56" t="str">
        <f t="shared" si="2"/>
        <v>#REF!</v>
      </c>
      <c r="G22" s="55">
        <v>4166.67</v>
      </c>
      <c r="H22" s="58">
        <f>G22</f>
        <v>4166.67</v>
      </c>
      <c r="I22" s="58"/>
      <c r="J22" s="58"/>
      <c r="K22" s="56">
        <f t="shared" si="7"/>
        <v>459264.13</v>
      </c>
      <c r="L22" s="55"/>
      <c r="M22" s="58"/>
      <c r="N22" s="56">
        <f t="shared" si="4"/>
        <v>0</v>
      </c>
      <c r="O22" s="55"/>
      <c r="P22" s="58"/>
      <c r="Q22" s="56">
        <f t="shared" si="5"/>
        <v>0</v>
      </c>
      <c r="R22" s="55"/>
      <c r="S22" s="58"/>
      <c r="T22" s="56">
        <f t="shared" si="9"/>
        <v>0</v>
      </c>
      <c r="U22" s="55"/>
      <c r="V22" s="58"/>
      <c r="W22" s="58"/>
      <c r="X22" s="56">
        <f t="shared" si="8"/>
        <v>253484</v>
      </c>
      <c r="Y22" s="55"/>
      <c r="Z22" s="56"/>
      <c r="AA22" s="57" t="str">
        <f t="shared" si="1"/>
        <v>#REF!</v>
      </c>
    </row>
    <row r="23" ht="12.75" customHeight="1">
      <c r="A23" s="48"/>
      <c r="B23" s="49"/>
      <c r="C23" s="50" t="s">
        <v>74</v>
      </c>
      <c r="D23" s="51"/>
      <c r="E23" s="55"/>
      <c r="F23" s="56" t="str">
        <f t="shared" si="2"/>
        <v>#REF!</v>
      </c>
      <c r="G23" s="58">
        <v>6905.29</v>
      </c>
      <c r="H23" s="58"/>
      <c r="I23" s="58"/>
      <c r="J23" s="58"/>
      <c r="K23" s="56">
        <f t="shared" si="7"/>
        <v>466169.42</v>
      </c>
      <c r="L23" s="55"/>
      <c r="M23" s="58"/>
      <c r="N23" s="56">
        <f t="shared" si="4"/>
        <v>0</v>
      </c>
      <c r="O23" s="55"/>
      <c r="P23" s="58"/>
      <c r="Q23" s="56">
        <f t="shared" si="5"/>
        <v>0</v>
      </c>
      <c r="R23" s="55"/>
      <c r="S23" s="58"/>
      <c r="T23" s="56">
        <f t="shared" si="9"/>
        <v>0</v>
      </c>
      <c r="U23" s="55">
        <f>-G23</f>
        <v>-6905.29</v>
      </c>
      <c r="V23" s="58">
        <f>-U23-W23</f>
        <v>4792.92</v>
      </c>
      <c r="W23" s="58">
        <v>2112.37</v>
      </c>
      <c r="X23" s="56">
        <f t="shared" si="8"/>
        <v>248691.08</v>
      </c>
      <c r="Y23" s="55"/>
      <c r="Z23" s="56"/>
      <c r="AA23" s="57" t="str">
        <f t="shared" si="1"/>
        <v>#REF!</v>
      </c>
    </row>
    <row r="24" ht="12.75" customHeight="1">
      <c r="A24" s="48">
        <v>43710.0</v>
      </c>
      <c r="B24" s="49"/>
      <c r="C24" s="50" t="s">
        <v>75</v>
      </c>
      <c r="D24" s="51" t="s">
        <v>76</v>
      </c>
      <c r="E24" s="55"/>
      <c r="F24" s="56" t="str">
        <f t="shared" si="2"/>
        <v>#REF!</v>
      </c>
      <c r="G24" s="55"/>
      <c r="H24" s="58"/>
      <c r="I24" s="58"/>
      <c r="J24" s="58">
        <v>333.3</v>
      </c>
      <c r="K24" s="56">
        <f t="shared" si="7"/>
        <v>466502.72</v>
      </c>
      <c r="L24" s="55"/>
      <c r="M24" s="58"/>
      <c r="N24" s="56">
        <f t="shared" si="4"/>
        <v>0</v>
      </c>
      <c r="O24" s="55"/>
      <c r="P24" s="58"/>
      <c r="Q24" s="56">
        <f t="shared" si="5"/>
        <v>0</v>
      </c>
      <c r="R24" s="55"/>
      <c r="S24" s="58"/>
      <c r="T24" s="56">
        <f t="shared" si="9"/>
        <v>0</v>
      </c>
      <c r="U24" s="55"/>
      <c r="V24" s="58"/>
      <c r="W24" s="58"/>
      <c r="X24" s="56">
        <f t="shared" si="8"/>
        <v>248691.08</v>
      </c>
      <c r="Y24" s="55"/>
      <c r="Z24" s="56"/>
      <c r="AA24" s="57" t="str">
        <f t="shared" si="1"/>
        <v>#REF!</v>
      </c>
    </row>
    <row r="25" ht="12.75" customHeight="1">
      <c r="A25" s="48">
        <v>43736.0</v>
      </c>
      <c r="B25" s="49"/>
      <c r="C25" s="50" t="s">
        <v>72</v>
      </c>
      <c r="D25" s="51" t="s">
        <v>73</v>
      </c>
      <c r="E25" s="55"/>
      <c r="F25" s="56" t="str">
        <f t="shared" si="2"/>
        <v>#REF!</v>
      </c>
      <c r="G25" s="55">
        <v>4166.67</v>
      </c>
      <c r="H25" s="58">
        <f>G25</f>
        <v>4166.67</v>
      </c>
      <c r="I25" s="58"/>
      <c r="J25" s="58"/>
      <c r="K25" s="56">
        <f t="shared" si="7"/>
        <v>470669.39</v>
      </c>
      <c r="L25" s="55"/>
      <c r="M25" s="58"/>
      <c r="N25" s="56">
        <f t="shared" si="4"/>
        <v>0</v>
      </c>
      <c r="O25" s="55"/>
      <c r="P25" s="58"/>
      <c r="Q25" s="56">
        <f t="shared" si="5"/>
        <v>0</v>
      </c>
      <c r="R25" s="55"/>
      <c r="S25" s="58"/>
      <c r="T25" s="56">
        <f t="shared" si="9"/>
        <v>0</v>
      </c>
      <c r="U25" s="55"/>
      <c r="V25" s="58"/>
      <c r="W25" s="58"/>
      <c r="X25" s="56">
        <f t="shared" si="8"/>
        <v>248691.08</v>
      </c>
      <c r="Y25" s="55"/>
      <c r="Z25" s="56"/>
      <c r="AA25" s="57" t="str">
        <f t="shared" si="1"/>
        <v>#REF!</v>
      </c>
    </row>
    <row r="26" ht="12.75" customHeight="1">
      <c r="A26" s="48"/>
      <c r="B26" s="49"/>
      <c r="C26" s="50" t="s">
        <v>74</v>
      </c>
      <c r="D26" s="51"/>
      <c r="E26" s="55"/>
      <c r="F26" s="56" t="str">
        <f t="shared" si="2"/>
        <v>#REF!</v>
      </c>
      <c r="G26" s="58">
        <v>6905.29</v>
      </c>
      <c r="H26" s="58"/>
      <c r="I26" s="58"/>
      <c r="J26" s="58"/>
      <c r="K26" s="56">
        <f t="shared" si="7"/>
        <v>477574.68</v>
      </c>
      <c r="L26" s="55"/>
      <c r="M26" s="58"/>
      <c r="N26" s="56">
        <f t="shared" si="4"/>
        <v>0</v>
      </c>
      <c r="O26" s="55"/>
      <c r="P26" s="58"/>
      <c r="Q26" s="56">
        <f t="shared" si="5"/>
        <v>0</v>
      </c>
      <c r="R26" s="55"/>
      <c r="S26" s="58"/>
      <c r="T26" s="56">
        <f t="shared" si="9"/>
        <v>0</v>
      </c>
      <c r="U26" s="55">
        <f>-G26</f>
        <v>-6905.29</v>
      </c>
      <c r="V26" s="58">
        <f>-U26-W26</f>
        <v>4832.86</v>
      </c>
      <c r="W26" s="58">
        <v>2072.43</v>
      </c>
      <c r="X26" s="56">
        <f t="shared" si="8"/>
        <v>243858.22</v>
      </c>
      <c r="Y26" s="55"/>
      <c r="Z26" s="56"/>
      <c r="AA26" s="57" t="str">
        <f t="shared" si="1"/>
        <v>#REF!</v>
      </c>
    </row>
    <row r="27" ht="12.75" hidden="1" customHeight="1">
      <c r="A27" s="48"/>
      <c r="B27" s="49"/>
      <c r="C27" s="50" t="s">
        <v>75</v>
      </c>
      <c r="D27" s="51" t="s">
        <v>76</v>
      </c>
      <c r="E27" s="55"/>
      <c r="F27" s="56" t="str">
        <f t="shared" si="2"/>
        <v>#REF!</v>
      </c>
      <c r="G27" s="55"/>
      <c r="H27" s="58"/>
      <c r="I27" s="58"/>
      <c r="J27" s="58"/>
      <c r="K27" s="56">
        <f t="shared" si="7"/>
        <v>477574.68</v>
      </c>
      <c r="L27" s="55"/>
      <c r="M27" s="58"/>
      <c r="N27" s="56">
        <f t="shared" si="4"/>
        <v>0</v>
      </c>
      <c r="O27" s="55"/>
      <c r="P27" s="58"/>
      <c r="Q27" s="56">
        <f t="shared" si="5"/>
        <v>0</v>
      </c>
      <c r="R27" s="55"/>
      <c r="S27" s="58"/>
      <c r="T27" s="56">
        <f t="shared" si="9"/>
        <v>0</v>
      </c>
      <c r="U27" s="55"/>
      <c r="V27" s="58"/>
      <c r="W27" s="58"/>
      <c r="X27" s="56">
        <f t="shared" si="8"/>
        <v>243858.22</v>
      </c>
      <c r="Y27" s="55"/>
      <c r="Z27" s="56"/>
      <c r="AA27" s="57" t="str">
        <f t="shared" si="1"/>
        <v>#REF!</v>
      </c>
    </row>
    <row r="28" ht="12.75" customHeight="1">
      <c r="A28" s="48">
        <v>43766.0</v>
      </c>
      <c r="B28" s="30"/>
      <c r="C28" s="50" t="s">
        <v>72</v>
      </c>
      <c r="D28" s="51" t="s">
        <v>73</v>
      </c>
      <c r="E28" s="55"/>
      <c r="F28" s="56" t="str">
        <f t="shared" si="2"/>
        <v>#REF!</v>
      </c>
      <c r="G28" s="55">
        <v>4166.67</v>
      </c>
      <c r="H28" s="58">
        <f>G28</f>
        <v>4166.67</v>
      </c>
      <c r="I28" s="58"/>
      <c r="J28" s="58"/>
      <c r="K28" s="56">
        <f t="shared" si="7"/>
        <v>481741.35</v>
      </c>
      <c r="L28" s="55"/>
      <c r="M28" s="58"/>
      <c r="N28" s="56">
        <f t="shared" si="4"/>
        <v>0</v>
      </c>
      <c r="O28" s="55"/>
      <c r="P28" s="58"/>
      <c r="Q28" s="56">
        <f t="shared" si="5"/>
        <v>0</v>
      </c>
      <c r="R28" s="55"/>
      <c r="S28" s="58"/>
      <c r="T28" s="56">
        <f t="shared" si="9"/>
        <v>0</v>
      </c>
      <c r="U28" s="55"/>
      <c r="V28" s="58"/>
      <c r="W28" s="58"/>
      <c r="X28" s="56">
        <f t="shared" si="8"/>
        <v>243858.22</v>
      </c>
      <c r="Y28" s="55"/>
      <c r="Z28" s="56"/>
      <c r="AA28" s="57" t="str">
        <f t="shared" si="1"/>
        <v>#REF!</v>
      </c>
    </row>
    <row r="29" ht="12.75" customHeight="1">
      <c r="A29" s="48"/>
      <c r="B29" s="30"/>
      <c r="C29" s="50" t="s">
        <v>74</v>
      </c>
      <c r="D29" s="51"/>
      <c r="E29" s="55"/>
      <c r="F29" s="56" t="str">
        <f t="shared" si="2"/>
        <v>#REF!</v>
      </c>
      <c r="G29" s="58">
        <v>6905.29</v>
      </c>
      <c r="H29" s="58"/>
      <c r="I29" s="58"/>
      <c r="J29" s="58"/>
      <c r="K29" s="56">
        <f t="shared" si="7"/>
        <v>488646.64</v>
      </c>
      <c r="L29" s="55"/>
      <c r="M29" s="58"/>
      <c r="N29" s="56">
        <f t="shared" si="4"/>
        <v>0</v>
      </c>
      <c r="O29" s="55"/>
      <c r="P29" s="58"/>
      <c r="Q29" s="56">
        <f t="shared" si="5"/>
        <v>0</v>
      </c>
      <c r="R29" s="55"/>
      <c r="S29" s="58"/>
      <c r="T29" s="56">
        <f t="shared" si="9"/>
        <v>0</v>
      </c>
      <c r="U29" s="55">
        <f>-G29</f>
        <v>-6905.29</v>
      </c>
      <c r="V29" s="58">
        <f>-U29-W29</f>
        <v>4873.14</v>
      </c>
      <c r="W29" s="58">
        <v>2032.15</v>
      </c>
      <c r="X29" s="56">
        <f t="shared" si="8"/>
        <v>238985.08</v>
      </c>
      <c r="Y29" s="55"/>
      <c r="Z29" s="56"/>
      <c r="AA29" s="57" t="str">
        <f t="shared" si="1"/>
        <v>#REF!</v>
      </c>
    </row>
    <row r="30" ht="12.75" hidden="1" customHeight="1">
      <c r="A30" s="48"/>
      <c r="B30" s="30"/>
      <c r="C30" s="50" t="s">
        <v>75</v>
      </c>
      <c r="D30" s="51" t="s">
        <v>76</v>
      </c>
      <c r="E30" s="55"/>
      <c r="F30" s="56" t="str">
        <f t="shared" si="2"/>
        <v>#REF!</v>
      </c>
      <c r="G30" s="55"/>
      <c r="H30" s="58"/>
      <c r="I30" s="58"/>
      <c r="J30" s="58"/>
      <c r="K30" s="56">
        <f t="shared" si="7"/>
        <v>488646.64</v>
      </c>
      <c r="L30" s="55"/>
      <c r="M30" s="58"/>
      <c r="N30" s="56">
        <f t="shared" si="4"/>
        <v>0</v>
      </c>
      <c r="O30" s="55"/>
      <c r="P30" s="58"/>
      <c r="Q30" s="56">
        <f t="shared" si="5"/>
        <v>0</v>
      </c>
      <c r="R30" s="55"/>
      <c r="S30" s="58"/>
      <c r="T30" s="56">
        <f t="shared" si="9"/>
        <v>0</v>
      </c>
      <c r="U30" s="55"/>
      <c r="V30" s="58"/>
      <c r="W30" s="58"/>
      <c r="X30" s="56">
        <f t="shared" si="8"/>
        <v>238985.08</v>
      </c>
      <c r="Y30" s="55"/>
      <c r="Z30" s="56"/>
      <c r="AA30" s="57" t="str">
        <f t="shared" si="1"/>
        <v>#REF!</v>
      </c>
    </row>
    <row r="31" ht="12.75" customHeight="1">
      <c r="A31" s="48">
        <v>43797.0</v>
      </c>
      <c r="B31" s="30"/>
      <c r="C31" s="50" t="s">
        <v>72</v>
      </c>
      <c r="D31" s="51" t="s">
        <v>73</v>
      </c>
      <c r="E31" s="55"/>
      <c r="F31" s="56" t="str">
        <f t="shared" si="2"/>
        <v>#REF!</v>
      </c>
      <c r="G31" s="55">
        <v>4166.67</v>
      </c>
      <c r="H31" s="58">
        <f>G31</f>
        <v>4166.67</v>
      </c>
      <c r="I31" s="58"/>
      <c r="J31" s="58"/>
      <c r="K31" s="56">
        <f t="shared" si="7"/>
        <v>492813.31</v>
      </c>
      <c r="L31" s="55"/>
      <c r="M31" s="58"/>
      <c r="N31" s="56">
        <f t="shared" si="4"/>
        <v>0</v>
      </c>
      <c r="O31" s="55"/>
      <c r="P31" s="58"/>
      <c r="Q31" s="56">
        <f t="shared" si="5"/>
        <v>0</v>
      </c>
      <c r="R31" s="55"/>
      <c r="S31" s="58"/>
      <c r="T31" s="56">
        <f t="shared" si="9"/>
        <v>0</v>
      </c>
      <c r="U31" s="55"/>
      <c r="V31" s="58"/>
      <c r="W31" s="58"/>
      <c r="X31" s="56">
        <f t="shared" si="8"/>
        <v>238985.08</v>
      </c>
      <c r="Y31" s="55"/>
      <c r="Z31" s="56"/>
      <c r="AA31" s="57" t="str">
        <f t="shared" si="1"/>
        <v>#REF!</v>
      </c>
    </row>
    <row r="32" ht="12.75" customHeight="1">
      <c r="A32" s="48"/>
      <c r="B32" s="30"/>
      <c r="C32" s="50" t="s">
        <v>74</v>
      </c>
      <c r="D32" s="51"/>
      <c r="E32" s="55"/>
      <c r="F32" s="56" t="str">
        <f t="shared" si="2"/>
        <v>#REF!</v>
      </c>
      <c r="G32" s="58">
        <v>6905.29</v>
      </c>
      <c r="H32" s="58"/>
      <c r="I32" s="58"/>
      <c r="J32" s="58"/>
      <c r="K32" s="56">
        <f t="shared" si="7"/>
        <v>499718.6</v>
      </c>
      <c r="L32" s="55"/>
      <c r="M32" s="58"/>
      <c r="N32" s="56">
        <f t="shared" si="4"/>
        <v>0</v>
      </c>
      <c r="O32" s="55"/>
      <c r="P32" s="58"/>
      <c r="Q32" s="56">
        <f t="shared" si="5"/>
        <v>0</v>
      </c>
      <c r="R32" s="55"/>
      <c r="S32" s="58"/>
      <c r="T32" s="56">
        <f t="shared" si="9"/>
        <v>0</v>
      </c>
      <c r="U32" s="55">
        <f>-G32</f>
        <v>-6905.29</v>
      </c>
      <c r="V32" s="58">
        <f>-U32-W32</f>
        <v>4913.75</v>
      </c>
      <c r="W32" s="58">
        <v>1991.54</v>
      </c>
      <c r="X32" s="56">
        <f t="shared" si="8"/>
        <v>234071.33</v>
      </c>
      <c r="Y32" s="55"/>
      <c r="Z32" s="56"/>
      <c r="AA32" s="57" t="str">
        <f t="shared" si="1"/>
        <v>#REF!</v>
      </c>
    </row>
    <row r="33" ht="12.75" customHeight="1">
      <c r="A33" s="48">
        <v>43801.0</v>
      </c>
      <c r="B33" s="49"/>
      <c r="C33" s="50" t="s">
        <v>75</v>
      </c>
      <c r="D33" s="51" t="s">
        <v>76</v>
      </c>
      <c r="E33" s="55"/>
      <c r="F33" s="56" t="str">
        <f t="shared" si="2"/>
        <v>#REF!</v>
      </c>
      <c r="G33" s="55"/>
      <c r="H33" s="58"/>
      <c r="I33" s="58"/>
      <c r="J33" s="58">
        <v>358.2</v>
      </c>
      <c r="K33" s="56">
        <f t="shared" si="7"/>
        <v>500076.8</v>
      </c>
      <c r="L33" s="58"/>
      <c r="M33" s="58"/>
      <c r="N33" s="56">
        <f t="shared" si="4"/>
        <v>0</v>
      </c>
      <c r="O33" s="58"/>
      <c r="P33" s="58"/>
      <c r="Q33" s="58">
        <f t="shared" si="5"/>
        <v>0</v>
      </c>
      <c r="R33" s="55"/>
      <c r="S33" s="58"/>
      <c r="T33" s="56">
        <f t="shared" si="9"/>
        <v>0</v>
      </c>
      <c r="U33" s="55"/>
      <c r="V33" s="58"/>
      <c r="W33" s="58"/>
      <c r="X33" s="56">
        <f t="shared" si="8"/>
        <v>234071.33</v>
      </c>
      <c r="Y33" s="58"/>
      <c r="Z33" s="58"/>
      <c r="AA33" s="57" t="str">
        <f t="shared" si="1"/>
        <v>#REF!</v>
      </c>
    </row>
    <row r="34" ht="12.75" customHeight="1">
      <c r="A34" s="48"/>
      <c r="B34" s="49"/>
      <c r="C34" s="50" t="s">
        <v>77</v>
      </c>
      <c r="D34" s="51"/>
      <c r="E34" s="55"/>
      <c r="F34" s="56"/>
      <c r="G34" s="55"/>
      <c r="H34" s="58"/>
      <c r="I34" s="58"/>
      <c r="J34" s="58"/>
      <c r="K34" s="56">
        <f t="shared" ref="K34:K53" si="10">K33+G34+J34+I34</f>
        <v>500076.8</v>
      </c>
      <c r="L34" s="58"/>
      <c r="M34" s="58"/>
      <c r="N34" s="56"/>
      <c r="O34" s="58"/>
      <c r="P34" s="58"/>
      <c r="Q34" s="58"/>
      <c r="R34" s="55"/>
      <c r="S34" s="58"/>
      <c r="T34" s="56"/>
      <c r="U34" s="58"/>
      <c r="V34" s="58"/>
      <c r="W34" s="58"/>
      <c r="X34" s="56">
        <f t="shared" si="8"/>
        <v>234071.33</v>
      </c>
      <c r="Y34" s="58"/>
      <c r="Z34" s="58"/>
      <c r="AA34" s="57"/>
    </row>
    <row r="35" ht="12.75" customHeight="1">
      <c r="A35" s="48">
        <v>43827.0</v>
      </c>
      <c r="B35" s="49"/>
      <c r="C35" s="50" t="s">
        <v>72</v>
      </c>
      <c r="D35" s="51" t="s">
        <v>73</v>
      </c>
      <c r="E35" s="55"/>
      <c r="F35" s="56" t="str">
        <f>F33+E35</f>
        <v>#REF!</v>
      </c>
      <c r="G35" s="55">
        <v>4166.67</v>
      </c>
      <c r="H35" s="58">
        <f>G35</f>
        <v>4166.67</v>
      </c>
      <c r="I35" s="58"/>
      <c r="J35" s="58"/>
      <c r="K35" s="56">
        <f t="shared" si="10"/>
        <v>504243.47</v>
      </c>
      <c r="L35" s="58"/>
      <c r="M35" s="58"/>
      <c r="N35" s="56">
        <f>N33+M35</f>
        <v>0</v>
      </c>
      <c r="O35" s="58"/>
      <c r="P35" s="58"/>
      <c r="Q35" s="58">
        <f>Q33+O35</f>
        <v>0</v>
      </c>
      <c r="R35" s="55"/>
      <c r="S35" s="58"/>
      <c r="T35" s="56">
        <f>T33+R35</f>
        <v>0</v>
      </c>
      <c r="U35" s="58"/>
      <c r="V35" s="58"/>
      <c r="W35" s="58"/>
      <c r="X35" s="56">
        <f t="shared" si="8"/>
        <v>234071.33</v>
      </c>
      <c r="Y35" s="58"/>
      <c r="Z35" s="58"/>
      <c r="AA35" s="57" t="str">
        <f t="shared" ref="AA35:AA49" si="11">F35+K35+N35+Q35+T35+X35</f>
        <v>#REF!</v>
      </c>
    </row>
    <row r="36" ht="12.75" customHeight="1">
      <c r="A36" s="48"/>
      <c r="B36" s="49"/>
      <c r="C36" s="50" t="s">
        <v>74</v>
      </c>
      <c r="D36" s="51"/>
      <c r="E36" s="55"/>
      <c r="F36" s="56" t="str">
        <f t="shared" ref="F36:F48" si="12">F35+E36</f>
        <v>#REF!</v>
      </c>
      <c r="G36" s="58">
        <v>6905.29</v>
      </c>
      <c r="H36" s="58"/>
      <c r="I36" s="58"/>
      <c r="J36" s="58"/>
      <c r="K36" s="56">
        <f t="shared" si="10"/>
        <v>511148.76</v>
      </c>
      <c r="L36" s="58"/>
      <c r="M36" s="58"/>
      <c r="N36" s="56">
        <f t="shared" ref="N36:N58" si="13">N35+M36</f>
        <v>0</v>
      </c>
      <c r="O36" s="58"/>
      <c r="P36" s="58"/>
      <c r="Q36" s="58">
        <f t="shared" ref="Q36:Q49" si="14">Q35+O36</f>
        <v>0</v>
      </c>
      <c r="R36" s="55"/>
      <c r="S36" s="58"/>
      <c r="T36" s="56">
        <f t="shared" ref="T36:T49" si="15">T35+R36</f>
        <v>0</v>
      </c>
      <c r="U36" s="55">
        <f t="shared" ref="U36:U38" si="16">-G36</f>
        <v>-6905.29</v>
      </c>
      <c r="V36" s="58">
        <f t="shared" ref="V36:V37" si="17">-U36-W36</f>
        <v>4954.7</v>
      </c>
      <c r="W36" s="58">
        <v>1950.59</v>
      </c>
      <c r="X36" s="56">
        <f t="shared" si="8"/>
        <v>229116.63</v>
      </c>
      <c r="Y36" s="58"/>
      <c r="Z36" s="58"/>
      <c r="AA36" s="57" t="str">
        <f t="shared" si="11"/>
        <v>#REF!</v>
      </c>
    </row>
    <row r="37" ht="12.75" customHeight="1">
      <c r="A37" s="48">
        <v>43843.0</v>
      </c>
      <c r="B37" s="49"/>
      <c r="C37" s="30" t="s">
        <v>83</v>
      </c>
      <c r="D37" s="30"/>
      <c r="E37" s="55"/>
      <c r="F37" s="56" t="str">
        <f t="shared" si="12"/>
        <v>#REF!</v>
      </c>
      <c r="G37" s="55">
        <v>229116.65</v>
      </c>
      <c r="H37" s="58"/>
      <c r="I37" s="58"/>
      <c r="J37" s="58"/>
      <c r="K37" s="56">
        <f t="shared" si="10"/>
        <v>740265.41</v>
      </c>
      <c r="L37" s="58"/>
      <c r="M37" s="58"/>
      <c r="N37" s="56">
        <f t="shared" si="13"/>
        <v>0</v>
      </c>
      <c r="O37" s="58"/>
      <c r="P37" s="58"/>
      <c r="Q37" s="58">
        <f t="shared" si="14"/>
        <v>0</v>
      </c>
      <c r="R37" s="55"/>
      <c r="S37" s="58"/>
      <c r="T37" s="56">
        <f t="shared" si="15"/>
        <v>0</v>
      </c>
      <c r="U37" s="55">
        <f t="shared" si="16"/>
        <v>-229116.65</v>
      </c>
      <c r="V37" s="58">
        <f t="shared" si="17"/>
        <v>229116.63</v>
      </c>
      <c r="W37" s="58">
        <v>0.02</v>
      </c>
      <c r="X37" s="56">
        <f t="shared" si="8"/>
        <v>0</v>
      </c>
      <c r="Y37" s="58"/>
      <c r="Z37" s="58"/>
      <c r="AA37" s="57" t="str">
        <f t="shared" si="11"/>
        <v>#REF!</v>
      </c>
    </row>
    <row r="38" ht="12.75" customHeight="1">
      <c r="A38" s="48"/>
      <c r="B38" s="49"/>
      <c r="C38" s="30" t="s">
        <v>84</v>
      </c>
      <c r="D38" s="30"/>
      <c r="E38" s="55"/>
      <c r="F38" s="56" t="str">
        <f t="shared" si="12"/>
        <v>#REF!</v>
      </c>
      <c r="G38" s="55">
        <v>-350000.0</v>
      </c>
      <c r="H38" s="58"/>
      <c r="I38" s="58"/>
      <c r="J38" s="58"/>
      <c r="K38" s="56">
        <f t="shared" si="10"/>
        <v>390265.41</v>
      </c>
      <c r="L38" s="58"/>
      <c r="M38" s="58"/>
      <c r="N38" s="56">
        <f t="shared" si="13"/>
        <v>0</v>
      </c>
      <c r="O38" s="58"/>
      <c r="P38" s="58"/>
      <c r="Q38" s="58">
        <f t="shared" si="14"/>
        <v>0</v>
      </c>
      <c r="R38" s="55"/>
      <c r="S38" s="58"/>
      <c r="T38" s="56">
        <f t="shared" si="15"/>
        <v>0</v>
      </c>
      <c r="U38" s="55">
        <f t="shared" si="16"/>
        <v>350000</v>
      </c>
      <c r="V38" s="58"/>
      <c r="W38" s="58"/>
      <c r="X38" s="56">
        <f t="shared" si="8"/>
        <v>350000</v>
      </c>
      <c r="Y38" s="58"/>
      <c r="Z38" s="58"/>
      <c r="AA38" s="57" t="str">
        <f t="shared" si="11"/>
        <v>#REF!</v>
      </c>
    </row>
    <row r="39" ht="12.75" customHeight="1">
      <c r="A39" s="48">
        <v>43858.0</v>
      </c>
      <c r="B39" s="49"/>
      <c r="C39" s="50" t="s">
        <v>72</v>
      </c>
      <c r="D39" s="51" t="s">
        <v>73</v>
      </c>
      <c r="E39" s="55"/>
      <c r="F39" s="56" t="str">
        <f t="shared" si="12"/>
        <v>#REF!</v>
      </c>
      <c r="G39" s="55">
        <v>4166.67</v>
      </c>
      <c r="H39" s="58">
        <f>G39</f>
        <v>4166.67</v>
      </c>
      <c r="I39" s="58"/>
      <c r="J39" s="58"/>
      <c r="K39" s="56">
        <f t="shared" si="10"/>
        <v>394432.08</v>
      </c>
      <c r="L39" s="58"/>
      <c r="M39" s="58"/>
      <c r="N39" s="56">
        <f t="shared" si="13"/>
        <v>0</v>
      </c>
      <c r="O39" s="58"/>
      <c r="P39" s="58"/>
      <c r="Q39" s="58">
        <f t="shared" si="14"/>
        <v>0</v>
      </c>
      <c r="R39" s="55"/>
      <c r="S39" s="58"/>
      <c r="T39" s="56">
        <f t="shared" si="15"/>
        <v>0</v>
      </c>
      <c r="U39" s="55"/>
      <c r="V39" s="58"/>
      <c r="W39" s="58"/>
      <c r="X39" s="56">
        <f t="shared" si="8"/>
        <v>350000</v>
      </c>
      <c r="Y39" s="58"/>
      <c r="Z39" s="58"/>
      <c r="AA39" s="57" t="str">
        <f t="shared" si="11"/>
        <v>#REF!</v>
      </c>
    </row>
    <row r="40" ht="12.75" customHeight="1">
      <c r="A40" s="48"/>
      <c r="B40" s="49"/>
      <c r="C40" s="50" t="s">
        <v>74</v>
      </c>
      <c r="D40" s="51"/>
      <c r="E40" s="55"/>
      <c r="F40" s="56" t="str">
        <f t="shared" si="12"/>
        <v>#REF!</v>
      </c>
      <c r="G40" s="55">
        <v>7436.47</v>
      </c>
      <c r="H40" s="58"/>
      <c r="I40" s="58"/>
      <c r="J40" s="58"/>
      <c r="K40" s="56">
        <f t="shared" si="10"/>
        <v>401868.55</v>
      </c>
      <c r="L40" s="58"/>
      <c r="M40" s="58"/>
      <c r="N40" s="56">
        <f t="shared" si="13"/>
        <v>0</v>
      </c>
      <c r="O40" s="58"/>
      <c r="P40" s="58"/>
      <c r="Q40" s="58">
        <f t="shared" si="14"/>
        <v>0</v>
      </c>
      <c r="R40" s="55"/>
      <c r="S40" s="58"/>
      <c r="T40" s="56">
        <f t="shared" si="15"/>
        <v>0</v>
      </c>
      <c r="U40" s="55">
        <f>-G40</f>
        <v>-7436.47</v>
      </c>
      <c r="V40" s="58">
        <f>-U40-W40</f>
        <v>4519.8</v>
      </c>
      <c r="W40" s="58">
        <v>2916.67</v>
      </c>
      <c r="X40" s="56">
        <f t="shared" si="8"/>
        <v>345480.2</v>
      </c>
      <c r="Y40" s="58"/>
      <c r="Z40" s="58"/>
      <c r="AA40" s="57" t="str">
        <f t="shared" si="11"/>
        <v>#REF!</v>
      </c>
    </row>
    <row r="41" ht="12.75" customHeight="1">
      <c r="A41" s="48">
        <v>43889.0</v>
      </c>
      <c r="B41" s="49"/>
      <c r="C41" s="50" t="s">
        <v>72</v>
      </c>
      <c r="D41" s="51" t="s">
        <v>73</v>
      </c>
      <c r="E41" s="55"/>
      <c r="F41" s="56" t="str">
        <f t="shared" si="12"/>
        <v>#REF!</v>
      </c>
      <c r="G41" s="55">
        <v>4166.67</v>
      </c>
      <c r="H41" s="58">
        <f>G41</f>
        <v>4166.67</v>
      </c>
      <c r="I41" s="58"/>
      <c r="J41" s="58"/>
      <c r="K41" s="56">
        <f t="shared" si="10"/>
        <v>406035.22</v>
      </c>
      <c r="L41" s="58"/>
      <c r="M41" s="58"/>
      <c r="N41" s="56">
        <f t="shared" si="13"/>
        <v>0</v>
      </c>
      <c r="O41" s="58"/>
      <c r="P41" s="58"/>
      <c r="Q41" s="58">
        <f t="shared" si="14"/>
        <v>0</v>
      </c>
      <c r="R41" s="55"/>
      <c r="S41" s="58"/>
      <c r="T41" s="56">
        <f t="shared" si="15"/>
        <v>0</v>
      </c>
      <c r="U41" s="55"/>
      <c r="V41" s="58"/>
      <c r="W41" s="58"/>
      <c r="X41" s="56">
        <f t="shared" si="8"/>
        <v>345480.2</v>
      </c>
      <c r="Y41" s="58"/>
      <c r="Z41" s="58"/>
      <c r="AA41" s="57" t="str">
        <f t="shared" si="11"/>
        <v>#REF!</v>
      </c>
    </row>
    <row r="42" ht="12.75" customHeight="1">
      <c r="A42" s="48"/>
      <c r="B42" s="49"/>
      <c r="C42" s="50" t="s">
        <v>74</v>
      </c>
      <c r="D42" s="51"/>
      <c r="E42" s="55"/>
      <c r="F42" s="56" t="str">
        <f t="shared" si="12"/>
        <v>#REF!</v>
      </c>
      <c r="G42" s="55">
        <v>7436.47</v>
      </c>
      <c r="H42" s="58"/>
      <c r="I42" s="58"/>
      <c r="J42" s="58"/>
      <c r="K42" s="56">
        <f t="shared" si="10"/>
        <v>413471.69</v>
      </c>
      <c r="L42" s="58"/>
      <c r="M42" s="58"/>
      <c r="N42" s="56">
        <f t="shared" si="13"/>
        <v>0</v>
      </c>
      <c r="O42" s="58"/>
      <c r="P42" s="58"/>
      <c r="Q42" s="58">
        <f t="shared" si="14"/>
        <v>0</v>
      </c>
      <c r="R42" s="55"/>
      <c r="S42" s="58"/>
      <c r="T42" s="56">
        <f t="shared" si="15"/>
        <v>0</v>
      </c>
      <c r="U42" s="55">
        <f>-G42</f>
        <v>-7436.47</v>
      </c>
      <c r="V42" s="58">
        <f>-U42-W42</f>
        <v>4557.47</v>
      </c>
      <c r="W42" s="58">
        <v>2879.0</v>
      </c>
      <c r="X42" s="56">
        <f t="shared" si="8"/>
        <v>340922.73</v>
      </c>
      <c r="Y42" s="58"/>
      <c r="Z42" s="58"/>
      <c r="AA42" s="57" t="str">
        <f t="shared" si="11"/>
        <v>#REF!</v>
      </c>
    </row>
    <row r="43" ht="12.75" customHeight="1">
      <c r="A43" s="48">
        <v>43892.0</v>
      </c>
      <c r="B43" s="49"/>
      <c r="C43" s="50" t="s">
        <v>75</v>
      </c>
      <c r="D43" s="51" t="s">
        <v>76</v>
      </c>
      <c r="E43" s="55"/>
      <c r="F43" s="56" t="str">
        <f t="shared" si="12"/>
        <v>#REF!</v>
      </c>
      <c r="G43" s="55"/>
      <c r="H43" s="58"/>
      <c r="I43" s="58"/>
      <c r="J43" s="58">
        <v>274.04</v>
      </c>
      <c r="K43" s="82">
        <f t="shared" si="10"/>
        <v>413745.73</v>
      </c>
      <c r="L43" s="58"/>
      <c r="M43" s="58"/>
      <c r="N43" s="56">
        <f t="shared" si="13"/>
        <v>0</v>
      </c>
      <c r="O43" s="58"/>
      <c r="P43" s="58"/>
      <c r="Q43" s="58">
        <f t="shared" si="14"/>
        <v>0</v>
      </c>
      <c r="R43" s="55"/>
      <c r="S43" s="58"/>
      <c r="T43" s="56">
        <f t="shared" si="15"/>
        <v>0</v>
      </c>
      <c r="U43" s="55"/>
      <c r="V43" s="58"/>
      <c r="W43" s="58"/>
      <c r="X43" s="56">
        <f t="shared" si="8"/>
        <v>340922.73</v>
      </c>
      <c r="Y43" s="58"/>
      <c r="Z43" s="58"/>
      <c r="AA43" s="57" t="str">
        <f t="shared" si="11"/>
        <v>#REF!</v>
      </c>
    </row>
    <row r="44" ht="12.75" customHeight="1">
      <c r="A44" s="48">
        <v>43918.0</v>
      </c>
      <c r="B44" s="49"/>
      <c r="C44" s="50" t="s">
        <v>72</v>
      </c>
      <c r="D44" s="51" t="s">
        <v>73</v>
      </c>
      <c r="E44" s="55"/>
      <c r="F44" s="56" t="str">
        <f t="shared" si="12"/>
        <v>#REF!</v>
      </c>
      <c r="G44" s="55">
        <v>4166.67</v>
      </c>
      <c r="H44" s="58">
        <f>G44</f>
        <v>4166.67</v>
      </c>
      <c r="I44" s="58"/>
      <c r="J44" s="58"/>
      <c r="K44" s="56">
        <f t="shared" si="10"/>
        <v>417912.4</v>
      </c>
      <c r="L44" s="58"/>
      <c r="M44" s="58"/>
      <c r="N44" s="56">
        <f t="shared" si="13"/>
        <v>0</v>
      </c>
      <c r="O44" s="58"/>
      <c r="P44" s="58"/>
      <c r="Q44" s="58">
        <f t="shared" si="14"/>
        <v>0</v>
      </c>
      <c r="R44" s="55"/>
      <c r="S44" s="58"/>
      <c r="T44" s="56">
        <f t="shared" si="15"/>
        <v>0</v>
      </c>
      <c r="U44" s="55"/>
      <c r="V44" s="58"/>
      <c r="W44" s="58"/>
      <c r="X44" s="56">
        <f t="shared" si="8"/>
        <v>340922.73</v>
      </c>
      <c r="Y44" s="58"/>
      <c r="Z44" s="58"/>
      <c r="AA44" s="57" t="str">
        <f t="shared" si="11"/>
        <v>#REF!</v>
      </c>
    </row>
    <row r="45" ht="12.75" customHeight="1">
      <c r="A45" s="48"/>
      <c r="B45" s="49"/>
      <c r="C45" s="50" t="s">
        <v>74</v>
      </c>
      <c r="D45" s="51"/>
      <c r="E45" s="55"/>
      <c r="F45" s="56" t="str">
        <f t="shared" si="12"/>
        <v>#REF!</v>
      </c>
      <c r="G45" s="55">
        <v>7436.47</v>
      </c>
      <c r="H45" s="58"/>
      <c r="I45" s="58"/>
      <c r="J45" s="58"/>
      <c r="K45" s="83">
        <f t="shared" si="10"/>
        <v>425348.87</v>
      </c>
      <c r="L45" s="58"/>
      <c r="M45" s="58"/>
      <c r="N45" s="56">
        <f t="shared" si="13"/>
        <v>0</v>
      </c>
      <c r="O45" s="58"/>
      <c r="P45" s="58"/>
      <c r="Q45" s="58">
        <f t="shared" si="14"/>
        <v>0</v>
      </c>
      <c r="R45" s="55"/>
      <c r="S45" s="58"/>
      <c r="T45" s="56">
        <f t="shared" si="15"/>
        <v>0</v>
      </c>
      <c r="U45" s="55">
        <f>-G45</f>
        <v>-7436.47</v>
      </c>
      <c r="V45" s="58">
        <f>-U45-W45</f>
        <v>4595.45</v>
      </c>
      <c r="W45" s="58">
        <v>2841.02</v>
      </c>
      <c r="X45" s="56">
        <f t="shared" si="8"/>
        <v>336327.28</v>
      </c>
      <c r="Y45" s="58"/>
      <c r="Z45" s="58"/>
      <c r="AA45" s="57" t="str">
        <f t="shared" si="11"/>
        <v>#REF!</v>
      </c>
    </row>
    <row r="46" ht="12.75" customHeight="1">
      <c r="A46" s="48">
        <v>43949.0</v>
      </c>
      <c r="B46" s="49"/>
      <c r="C46" s="50" t="s">
        <v>72</v>
      </c>
      <c r="D46" s="51" t="s">
        <v>73</v>
      </c>
      <c r="E46" s="55"/>
      <c r="F46" s="56" t="str">
        <f t="shared" si="12"/>
        <v>#REF!</v>
      </c>
      <c r="G46" s="55">
        <v>4166.67</v>
      </c>
      <c r="H46" s="58">
        <f>G46</f>
        <v>4166.67</v>
      </c>
      <c r="I46" s="58"/>
      <c r="J46" s="58"/>
      <c r="K46" s="56">
        <f t="shared" si="10"/>
        <v>429515.54</v>
      </c>
      <c r="L46" s="58"/>
      <c r="M46" s="58"/>
      <c r="N46" s="56">
        <f t="shared" si="13"/>
        <v>0</v>
      </c>
      <c r="O46" s="58"/>
      <c r="P46" s="58"/>
      <c r="Q46" s="58">
        <f t="shared" si="14"/>
        <v>0</v>
      </c>
      <c r="R46" s="55"/>
      <c r="S46" s="58"/>
      <c r="T46" s="56">
        <f t="shared" si="15"/>
        <v>0</v>
      </c>
      <c r="U46" s="55"/>
      <c r="V46" s="58"/>
      <c r="W46" s="58"/>
      <c r="X46" s="56">
        <f t="shared" si="8"/>
        <v>336327.28</v>
      </c>
      <c r="Y46" s="58"/>
      <c r="Z46" s="58"/>
      <c r="AA46" s="57" t="str">
        <f t="shared" si="11"/>
        <v>#REF!</v>
      </c>
    </row>
    <row r="47" ht="12.75" customHeight="1">
      <c r="A47" s="48"/>
      <c r="B47" s="49"/>
      <c r="C47" s="50" t="s">
        <v>74</v>
      </c>
      <c r="D47" s="51"/>
      <c r="E47" s="55"/>
      <c r="F47" s="56" t="str">
        <f t="shared" si="12"/>
        <v>#REF!</v>
      </c>
      <c r="G47" s="55">
        <v>7436.47</v>
      </c>
      <c r="H47" s="58"/>
      <c r="I47" s="58"/>
      <c r="J47" s="58"/>
      <c r="K47" s="56">
        <f t="shared" si="10"/>
        <v>436952.01</v>
      </c>
      <c r="L47" s="58"/>
      <c r="M47" s="58"/>
      <c r="N47" s="56">
        <f t="shared" si="13"/>
        <v>0</v>
      </c>
      <c r="O47" s="58"/>
      <c r="P47" s="58"/>
      <c r="Q47" s="58">
        <f t="shared" si="14"/>
        <v>0</v>
      </c>
      <c r="R47" s="55"/>
      <c r="S47" s="58"/>
      <c r="T47" s="56">
        <f t="shared" si="15"/>
        <v>0</v>
      </c>
      <c r="U47" s="55">
        <f>-G47</f>
        <v>-7436.47</v>
      </c>
      <c r="V47" s="58">
        <f>-U47-W47</f>
        <v>4633.74</v>
      </c>
      <c r="W47" s="58">
        <v>2802.73</v>
      </c>
      <c r="X47" s="56">
        <f t="shared" si="8"/>
        <v>331693.54</v>
      </c>
      <c r="Y47" s="58"/>
      <c r="Z47" s="58"/>
      <c r="AA47" s="57" t="str">
        <f t="shared" si="11"/>
        <v>#REF!</v>
      </c>
    </row>
    <row r="48" ht="12.75" customHeight="1">
      <c r="A48" s="48"/>
      <c r="B48" s="49"/>
      <c r="C48" s="50"/>
      <c r="D48" s="51"/>
      <c r="E48" s="55"/>
      <c r="F48" s="56" t="str">
        <f t="shared" si="12"/>
        <v>#REF!</v>
      </c>
      <c r="G48" s="55"/>
      <c r="H48" s="58"/>
      <c r="I48" s="58"/>
      <c r="J48" s="58"/>
      <c r="K48" s="56">
        <f t="shared" si="10"/>
        <v>436952.01</v>
      </c>
      <c r="L48" s="58"/>
      <c r="M48" s="58"/>
      <c r="N48" s="56">
        <f t="shared" si="13"/>
        <v>0</v>
      </c>
      <c r="O48" s="58"/>
      <c r="P48" s="58"/>
      <c r="Q48" s="58">
        <f t="shared" si="14"/>
        <v>0</v>
      </c>
      <c r="R48" s="55"/>
      <c r="S48" s="58"/>
      <c r="T48" s="56">
        <f t="shared" si="15"/>
        <v>0</v>
      </c>
      <c r="U48" s="55"/>
      <c r="V48" s="58"/>
      <c r="W48" s="58"/>
      <c r="X48" s="56">
        <f t="shared" si="8"/>
        <v>331693.54</v>
      </c>
      <c r="Y48" s="58"/>
      <c r="Z48" s="58"/>
      <c r="AA48" s="57" t="str">
        <f t="shared" si="11"/>
        <v>#REF!</v>
      </c>
    </row>
    <row r="49" ht="12.75" customHeight="1">
      <c r="A49" s="30"/>
      <c r="B49" s="30"/>
      <c r="C49" s="30"/>
      <c r="D49" s="30"/>
      <c r="E49" s="55"/>
      <c r="F49" s="56"/>
      <c r="G49" s="55"/>
      <c r="H49" s="58"/>
      <c r="I49" s="58"/>
      <c r="J49" s="58"/>
      <c r="K49" s="56">
        <f t="shared" si="10"/>
        <v>436952.01</v>
      </c>
      <c r="L49" s="58"/>
      <c r="M49" s="58"/>
      <c r="N49" s="56">
        <f t="shared" si="13"/>
        <v>0</v>
      </c>
      <c r="O49" s="58"/>
      <c r="P49" s="58"/>
      <c r="Q49" s="58">
        <f t="shared" si="14"/>
        <v>0</v>
      </c>
      <c r="R49" s="55"/>
      <c r="S49" s="58"/>
      <c r="T49" s="56">
        <f t="shared" si="15"/>
        <v>0</v>
      </c>
      <c r="U49" s="55"/>
      <c r="V49" s="58"/>
      <c r="W49" s="58"/>
      <c r="X49" s="56">
        <f t="shared" si="8"/>
        <v>331693.54</v>
      </c>
      <c r="Y49" s="58"/>
      <c r="Z49" s="58"/>
      <c r="AA49" s="57">
        <f t="shared" si="11"/>
        <v>768645.55</v>
      </c>
    </row>
    <row r="50" ht="12.75" customHeight="1">
      <c r="A50" s="48"/>
      <c r="B50" s="49"/>
      <c r="C50" s="30"/>
      <c r="D50" s="30"/>
      <c r="E50" s="55"/>
      <c r="F50" s="56"/>
      <c r="G50" s="55"/>
      <c r="H50" s="58"/>
      <c r="I50" s="58"/>
      <c r="J50" s="58"/>
      <c r="K50" s="56">
        <f t="shared" si="10"/>
        <v>436952.01</v>
      </c>
      <c r="L50" s="58"/>
      <c r="M50" s="58"/>
      <c r="N50" s="56">
        <f t="shared" si="13"/>
        <v>0</v>
      </c>
      <c r="O50" s="58"/>
      <c r="P50" s="58"/>
      <c r="Q50" s="58"/>
      <c r="R50" s="55"/>
      <c r="S50" s="58"/>
      <c r="T50" s="56"/>
      <c r="U50" s="55"/>
      <c r="V50" s="58"/>
      <c r="W50" s="58"/>
      <c r="X50" s="56">
        <f t="shared" si="8"/>
        <v>331693.54</v>
      </c>
      <c r="Y50" s="58"/>
      <c r="Z50" s="58"/>
      <c r="AA50" s="57"/>
    </row>
    <row r="51" ht="12.75" customHeight="1">
      <c r="A51" s="48"/>
      <c r="B51" s="49"/>
      <c r="C51" s="30"/>
      <c r="D51" s="30"/>
      <c r="E51" s="55"/>
      <c r="F51" s="56"/>
      <c r="G51" s="55"/>
      <c r="H51" s="58"/>
      <c r="I51" s="58"/>
      <c r="J51" s="58"/>
      <c r="K51" s="56">
        <f t="shared" si="10"/>
        <v>436952.01</v>
      </c>
      <c r="L51" s="58"/>
      <c r="M51" s="58"/>
      <c r="N51" s="56">
        <f t="shared" si="13"/>
        <v>0</v>
      </c>
      <c r="O51" s="58"/>
      <c r="P51" s="58"/>
      <c r="Q51" s="58"/>
      <c r="R51" s="55"/>
      <c r="S51" s="58"/>
      <c r="T51" s="56"/>
      <c r="U51" s="55"/>
      <c r="V51" s="58"/>
      <c r="W51" s="58"/>
      <c r="X51" s="56">
        <f t="shared" si="8"/>
        <v>331693.54</v>
      </c>
      <c r="Y51" s="58"/>
      <c r="Z51" s="58"/>
      <c r="AA51" s="57"/>
    </row>
    <row r="52" ht="12.75" customHeight="1">
      <c r="A52" s="48"/>
      <c r="B52" s="49"/>
      <c r="C52" s="50"/>
      <c r="D52" s="51"/>
      <c r="E52" s="55"/>
      <c r="F52" s="56"/>
      <c r="G52" s="55"/>
      <c r="H52" s="58"/>
      <c r="I52" s="58"/>
      <c r="J52" s="58"/>
      <c r="K52" s="56">
        <f t="shared" si="10"/>
        <v>436952.01</v>
      </c>
      <c r="L52" s="58"/>
      <c r="M52" s="58"/>
      <c r="N52" s="56">
        <f t="shared" si="13"/>
        <v>0</v>
      </c>
      <c r="O52" s="58"/>
      <c r="P52" s="58"/>
      <c r="Q52" s="58">
        <f>Q49+O52</f>
        <v>0</v>
      </c>
      <c r="R52" s="55"/>
      <c r="S52" s="58"/>
      <c r="T52" s="56">
        <f>T49+R52</f>
        <v>0</v>
      </c>
      <c r="U52" s="58"/>
      <c r="V52" s="58"/>
      <c r="W52" s="58"/>
      <c r="X52" s="56">
        <f t="shared" si="8"/>
        <v>331693.54</v>
      </c>
      <c r="Y52" s="58"/>
      <c r="Z52" s="58"/>
      <c r="AA52" s="57">
        <f t="shared" ref="AA52:AA59" si="18">F52+K52+N52+Q52+T52+X52</f>
        <v>768645.55</v>
      </c>
    </row>
    <row r="53" ht="12.75" customHeight="1">
      <c r="A53" s="48"/>
      <c r="B53" s="49"/>
      <c r="C53" s="50"/>
      <c r="D53" s="51"/>
      <c r="E53" s="55"/>
      <c r="F53" s="56"/>
      <c r="G53" s="55"/>
      <c r="H53" s="58"/>
      <c r="I53" s="58"/>
      <c r="J53" s="58"/>
      <c r="K53" s="56">
        <f t="shared" si="10"/>
        <v>436952.01</v>
      </c>
      <c r="L53" s="58"/>
      <c r="M53" s="58"/>
      <c r="N53" s="56">
        <f t="shared" si="13"/>
        <v>0</v>
      </c>
      <c r="O53" s="58"/>
      <c r="P53" s="58"/>
      <c r="Q53" s="58">
        <f t="shared" ref="Q53:Q58" si="19">Q52+O53</f>
        <v>0</v>
      </c>
      <c r="R53" s="55"/>
      <c r="S53" s="58"/>
      <c r="T53" s="56">
        <f t="shared" ref="T53:T58" si="20">T52+R53</f>
        <v>0</v>
      </c>
      <c r="U53" s="55"/>
      <c r="V53" s="58"/>
      <c r="W53" s="58"/>
      <c r="X53" s="56">
        <f t="shared" si="8"/>
        <v>331693.54</v>
      </c>
      <c r="Y53" s="58"/>
      <c r="Z53" s="58"/>
      <c r="AA53" s="57">
        <f t="shared" si="18"/>
        <v>768645.55</v>
      </c>
    </row>
    <row r="54" ht="12.75" hidden="1" customHeight="1">
      <c r="A54" s="60"/>
      <c r="B54" s="49"/>
      <c r="C54" s="50"/>
      <c r="D54" s="50"/>
      <c r="E54" s="58"/>
      <c r="F54" s="58"/>
      <c r="G54" s="58"/>
      <c r="H54" s="58"/>
      <c r="I54" s="58"/>
      <c r="J54" s="58"/>
      <c r="K54" s="56">
        <f t="shared" ref="K54:K58" si="21">K53+G54+J54</f>
        <v>436952.01</v>
      </c>
      <c r="L54" s="58"/>
      <c r="M54" s="58"/>
      <c r="N54" s="56">
        <f t="shared" si="13"/>
        <v>0</v>
      </c>
      <c r="O54" s="58"/>
      <c r="P54" s="58"/>
      <c r="Q54" s="58">
        <f t="shared" si="19"/>
        <v>0</v>
      </c>
      <c r="R54" s="55"/>
      <c r="S54" s="58"/>
      <c r="T54" s="56">
        <f t="shared" si="20"/>
        <v>0</v>
      </c>
      <c r="U54" s="58"/>
      <c r="V54" s="58"/>
      <c r="W54" s="58"/>
      <c r="X54" s="56">
        <f t="shared" si="8"/>
        <v>331693.54</v>
      </c>
      <c r="Y54" s="58"/>
      <c r="Z54" s="58"/>
      <c r="AA54" s="57">
        <f t="shared" si="18"/>
        <v>768645.55</v>
      </c>
    </row>
    <row r="55" ht="12.75" hidden="1" customHeight="1">
      <c r="A55" s="30"/>
      <c r="B55" s="49"/>
      <c r="C55" s="30"/>
      <c r="D55" s="50"/>
      <c r="E55" s="58"/>
      <c r="F55" s="58">
        <f>F54+E55</f>
        <v>0</v>
      </c>
      <c r="G55" s="58"/>
      <c r="H55" s="58"/>
      <c r="I55" s="58"/>
      <c r="J55" s="58"/>
      <c r="K55" s="56">
        <f t="shared" si="21"/>
        <v>436952.01</v>
      </c>
      <c r="L55" s="58"/>
      <c r="M55" s="58"/>
      <c r="N55" s="56">
        <f t="shared" si="13"/>
        <v>0</v>
      </c>
      <c r="O55" s="58"/>
      <c r="P55" s="58"/>
      <c r="Q55" s="58">
        <f t="shared" si="19"/>
        <v>0</v>
      </c>
      <c r="R55" s="55"/>
      <c r="S55" s="58"/>
      <c r="T55" s="56">
        <f t="shared" si="20"/>
        <v>0</v>
      </c>
      <c r="U55" s="58"/>
      <c r="V55" s="58"/>
      <c r="W55" s="58"/>
      <c r="X55" s="56">
        <f t="shared" si="8"/>
        <v>331693.54</v>
      </c>
      <c r="Y55" s="58"/>
      <c r="Z55" s="58"/>
      <c r="AA55" s="57">
        <f t="shared" si="18"/>
        <v>768645.55</v>
      </c>
    </row>
    <row r="56" ht="12.75" hidden="1" customHeight="1">
      <c r="A56" s="48"/>
      <c r="B56" s="49"/>
      <c r="C56" s="50"/>
      <c r="D56" s="51"/>
      <c r="E56" s="55"/>
      <c r="F56" s="56"/>
      <c r="G56" s="55"/>
      <c r="H56" s="58"/>
      <c r="I56" s="58"/>
      <c r="J56" s="58"/>
      <c r="K56" s="56">
        <f t="shared" si="21"/>
        <v>436952.01</v>
      </c>
      <c r="L56" s="58"/>
      <c r="M56" s="58"/>
      <c r="N56" s="56">
        <f t="shared" si="13"/>
        <v>0</v>
      </c>
      <c r="O56" s="58"/>
      <c r="P56" s="58"/>
      <c r="Q56" s="58">
        <f t="shared" si="19"/>
        <v>0</v>
      </c>
      <c r="R56" s="55"/>
      <c r="S56" s="58"/>
      <c r="T56" s="56">
        <f t="shared" si="20"/>
        <v>0</v>
      </c>
      <c r="U56" s="55"/>
      <c r="V56" s="58"/>
      <c r="W56" s="58"/>
      <c r="X56" s="56">
        <f t="shared" si="8"/>
        <v>331693.54</v>
      </c>
      <c r="Y56" s="58"/>
      <c r="Z56" s="58"/>
      <c r="AA56" s="57">
        <f t="shared" si="18"/>
        <v>768645.55</v>
      </c>
    </row>
    <row r="57" ht="12.75" hidden="1" customHeight="1">
      <c r="A57" s="60"/>
      <c r="B57" s="49"/>
      <c r="C57" s="50"/>
      <c r="D57" s="50"/>
      <c r="E57" s="58"/>
      <c r="F57" s="58">
        <f t="shared" ref="F57:F58" si="22">F56+E57</f>
        <v>0</v>
      </c>
      <c r="G57" s="58"/>
      <c r="H57" s="58"/>
      <c r="I57" s="58"/>
      <c r="J57" s="58"/>
      <c r="K57" s="56">
        <f t="shared" si="21"/>
        <v>436952.01</v>
      </c>
      <c r="L57" s="58"/>
      <c r="M57" s="58"/>
      <c r="N57" s="56">
        <f t="shared" si="13"/>
        <v>0</v>
      </c>
      <c r="O57" s="58"/>
      <c r="P57" s="58"/>
      <c r="Q57" s="58">
        <f t="shared" si="19"/>
        <v>0</v>
      </c>
      <c r="R57" s="55"/>
      <c r="S57" s="58"/>
      <c r="T57" s="56">
        <f t="shared" si="20"/>
        <v>0</v>
      </c>
      <c r="U57" s="58"/>
      <c r="V57" s="58"/>
      <c r="W57" s="58"/>
      <c r="X57" s="56">
        <f t="shared" si="8"/>
        <v>331693.54</v>
      </c>
      <c r="Y57" s="58"/>
      <c r="Z57" s="58"/>
      <c r="AA57" s="57">
        <f t="shared" si="18"/>
        <v>768645.55</v>
      </c>
    </row>
    <row r="58" ht="12.75" hidden="1" customHeight="1">
      <c r="A58" s="30"/>
      <c r="B58" s="49"/>
      <c r="C58" s="30"/>
      <c r="D58" s="50"/>
      <c r="E58" s="58"/>
      <c r="F58" s="58">
        <f t="shared" si="22"/>
        <v>0</v>
      </c>
      <c r="G58" s="58"/>
      <c r="H58" s="58"/>
      <c r="I58" s="58"/>
      <c r="J58" s="58"/>
      <c r="K58" s="56">
        <f t="shared" si="21"/>
        <v>436952.01</v>
      </c>
      <c r="L58" s="58"/>
      <c r="M58" s="58"/>
      <c r="N58" s="56">
        <f t="shared" si="13"/>
        <v>0</v>
      </c>
      <c r="O58" s="58"/>
      <c r="P58" s="58"/>
      <c r="Q58" s="58">
        <f t="shared" si="19"/>
        <v>0</v>
      </c>
      <c r="R58" s="55"/>
      <c r="S58" s="58"/>
      <c r="T58" s="56">
        <f t="shared" si="20"/>
        <v>0</v>
      </c>
      <c r="U58" s="58"/>
      <c r="V58" s="58"/>
      <c r="W58" s="58"/>
      <c r="X58" s="56">
        <f t="shared" si="8"/>
        <v>331693.54</v>
      </c>
      <c r="Y58" s="58"/>
      <c r="Z58" s="58"/>
      <c r="AA58" s="57">
        <f t="shared" si="18"/>
        <v>768645.55</v>
      </c>
    </row>
    <row r="59" ht="12.75" hidden="1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57">
        <f t="shared" si="18"/>
        <v>0</v>
      </c>
    </row>
    <row r="60" ht="12.75" customHeight="1">
      <c r="A60" s="48" t="s">
        <v>68</v>
      </c>
      <c r="B60" s="49"/>
      <c r="C60" s="50" t="s">
        <v>78</v>
      </c>
      <c r="D60" s="61">
        <f>J60+S60+W60</f>
        <v>29376.05</v>
      </c>
      <c r="E60" s="55"/>
      <c r="F60" s="56">
        <f>F59+E60</f>
        <v>0</v>
      </c>
      <c r="G60" s="55"/>
      <c r="H60" s="62">
        <f t="shared" ref="H60:J60" si="23">SUM(H10:H59)</f>
        <v>50000.04</v>
      </c>
      <c r="I60" s="62">
        <f t="shared" si="23"/>
        <v>0</v>
      </c>
      <c r="J60" s="62">
        <f t="shared" si="23"/>
        <v>1204.07</v>
      </c>
      <c r="K60" s="56">
        <f>K59+G60</f>
        <v>0</v>
      </c>
      <c r="L60" s="55"/>
      <c r="M60" s="58"/>
      <c r="N60" s="56"/>
      <c r="O60" s="55"/>
      <c r="P60" s="58"/>
      <c r="Q60" s="56">
        <f>Q59+O60</f>
        <v>0</v>
      </c>
      <c r="R60" s="55"/>
      <c r="S60" s="62">
        <f>SUM(S59)</f>
        <v>0</v>
      </c>
      <c r="T60" s="30"/>
      <c r="U60" s="55">
        <f>U37</f>
        <v>-229116.65</v>
      </c>
      <c r="V60" s="62">
        <f t="shared" ref="V60:W60" si="24">SUM(V10:V59)</f>
        <v>285932.87</v>
      </c>
      <c r="W60" s="62">
        <f t="shared" si="24"/>
        <v>28171.98</v>
      </c>
      <c r="X60" s="31"/>
      <c r="Y60" s="31"/>
      <c r="Z60" s="31"/>
      <c r="AA60" s="31"/>
    </row>
    <row r="61" ht="12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ht="12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ht="12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ht="12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ht="12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ht="12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ht="12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ht="12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ht="12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ht="12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ht="12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ht="12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ht="12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ht="12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ht="12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ht="12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ht="12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ht="12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ht="12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ht="12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ht="12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ht="12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ht="12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ht="12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ht="12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ht="12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ht="12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ht="12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ht="12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ht="12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ht="12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ht="12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ht="12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ht="12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ht="12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ht="12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ht="12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ht="12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ht="12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ht="12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ht="12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ht="12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ht="12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ht="12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ht="12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ht="12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ht="12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ht="12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ht="12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ht="12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ht="12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ht="12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ht="12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ht="12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ht="12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ht="12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ht="12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ht="12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ht="12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ht="12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ht="12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ht="12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ht="12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ht="12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ht="12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ht="12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ht="12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ht="12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ht="12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ht="12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ht="12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ht="12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ht="12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ht="12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ht="12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ht="12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ht="12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ht="12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ht="12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ht="12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ht="12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ht="12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ht="12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ht="12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ht="12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ht="12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ht="12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ht="12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ht="12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ht="12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ht="12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ht="12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ht="12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ht="12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ht="12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ht="12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ht="12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ht="12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ht="12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ht="12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ht="12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ht="12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ht="12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ht="12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ht="12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ht="12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ht="12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ht="12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ht="12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ht="12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ht="12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ht="12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ht="12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ht="12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ht="12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ht="12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ht="12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ht="12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ht="12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ht="12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ht="12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ht="12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ht="12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</row>
    <row r="184" ht="12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ht="12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</row>
    <row r="186" ht="12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</row>
    <row r="187" ht="12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</row>
    <row r="188" ht="12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</row>
    <row r="189" ht="12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</row>
    <row r="190" ht="12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</row>
    <row r="191" ht="12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</row>
    <row r="192" ht="12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</row>
    <row r="193" ht="12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</row>
    <row r="194" ht="12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</row>
    <row r="195" ht="12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</row>
    <row r="196" ht="12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</row>
    <row r="197" ht="12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</row>
    <row r="198" ht="12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</row>
    <row r="199" ht="12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</row>
    <row r="200" ht="12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</row>
    <row r="201" ht="12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</row>
    <row r="202" ht="12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</row>
    <row r="203" ht="12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</row>
    <row r="204" ht="12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</row>
    <row r="205" ht="12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</row>
    <row r="206" ht="12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</row>
    <row r="207" ht="12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</row>
    <row r="208" ht="12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</row>
    <row r="209" ht="12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</row>
    <row r="210" ht="12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</row>
    <row r="211" ht="12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</row>
    <row r="212" ht="12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</row>
    <row r="213" ht="12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</row>
    <row r="214" ht="12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</row>
    <row r="215" ht="12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</row>
    <row r="216" ht="12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</row>
    <row r="217" ht="12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</row>
    <row r="218" ht="12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</row>
    <row r="219" ht="12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</row>
    <row r="220" ht="12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</row>
    <row r="221" ht="12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</row>
    <row r="222" ht="12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</row>
    <row r="223" ht="12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</row>
    <row r="224" ht="12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</row>
    <row r="225" ht="12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</row>
    <row r="226" ht="12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</row>
    <row r="227" ht="12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</row>
    <row r="228" ht="12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</row>
    <row r="229" ht="12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</row>
    <row r="230" ht="12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</row>
    <row r="231" ht="12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</row>
    <row r="232" ht="12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</row>
    <row r="233" ht="12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</row>
    <row r="234" ht="12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</row>
    <row r="235" ht="12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</row>
    <row r="236" ht="12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</row>
    <row r="237" ht="12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</row>
    <row r="238" ht="12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</row>
    <row r="239" ht="12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</row>
    <row r="240" ht="12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</row>
    <row r="241" ht="12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</row>
    <row r="242" ht="12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</row>
    <row r="243" ht="12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</row>
    <row r="244" ht="12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</row>
    <row r="245" ht="12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</row>
    <row r="246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</row>
    <row r="247" ht="12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</row>
    <row r="248" ht="12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</row>
    <row r="249" ht="12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</row>
    <row r="250" ht="12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</row>
    <row r="251" ht="12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</row>
    <row r="252" ht="12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</row>
    <row r="253" ht="12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</row>
    <row r="254" ht="12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</row>
    <row r="255" ht="12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</row>
    <row r="256" ht="12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</row>
    <row r="257" ht="12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</row>
    <row r="258" ht="12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</row>
    <row r="259" ht="12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</row>
    <row r="260" ht="12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</row>
    <row r="261" ht="12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</row>
    <row r="262" ht="12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</row>
    <row r="263" ht="12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</row>
    <row r="264" ht="12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</row>
    <row r="265" ht="12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</row>
    <row r="266" ht="12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</row>
    <row r="267" ht="12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</row>
    <row r="268" ht="12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</row>
    <row r="269" ht="12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</row>
    <row r="270" ht="12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</row>
    <row r="271" ht="12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</row>
    <row r="272" ht="12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</row>
    <row r="273" ht="12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</row>
    <row r="274" ht="12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</row>
    <row r="275" ht="12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</row>
    <row r="276" ht="12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</row>
    <row r="277" ht="12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</row>
    <row r="278" ht="12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</row>
    <row r="279" ht="12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</row>
    <row r="280" ht="12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</row>
    <row r="281" ht="12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</row>
    <row r="282" ht="12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</row>
    <row r="283" ht="12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</row>
    <row r="284" ht="12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</row>
    <row r="285" ht="12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</row>
    <row r="286" ht="12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</row>
    <row r="287" ht="12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</row>
    <row r="288" ht="12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</row>
    <row r="289" ht="12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</row>
    <row r="290" ht="12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</row>
    <row r="291" ht="12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</row>
    <row r="292" ht="12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</row>
    <row r="293" ht="12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</row>
    <row r="294" ht="12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</row>
    <row r="295" ht="12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</row>
    <row r="296" ht="12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</row>
    <row r="297" ht="12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</row>
    <row r="298" ht="12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</row>
    <row r="299" ht="12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</row>
    <row r="300" ht="12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</row>
    <row r="301" ht="12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</row>
    <row r="302" ht="12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</row>
    <row r="303" ht="12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</row>
    <row r="304" ht="12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</row>
    <row r="305" ht="12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</row>
    <row r="306" ht="12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</row>
    <row r="307" ht="12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</row>
    <row r="308" ht="12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</row>
    <row r="309" ht="12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</row>
    <row r="310" ht="12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</row>
    <row r="311" ht="12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</row>
    <row r="312" ht="12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</row>
    <row r="313" ht="12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</row>
    <row r="314" ht="12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</row>
    <row r="315" ht="12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</row>
    <row r="316" ht="12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</row>
    <row r="317" ht="12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</row>
    <row r="318" ht="12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</row>
    <row r="319" ht="12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</row>
    <row r="320" ht="12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</row>
    <row r="321" ht="12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</row>
    <row r="322" ht="12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</row>
    <row r="323" ht="12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</row>
    <row r="324" ht="12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</row>
    <row r="325" ht="12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</row>
    <row r="326" ht="12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</row>
    <row r="327" ht="12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</row>
    <row r="328" ht="12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</row>
    <row r="329" ht="12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</row>
    <row r="330" ht="12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</row>
    <row r="331" ht="12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</row>
    <row r="332" ht="12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</row>
    <row r="333" ht="12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</row>
    <row r="334" ht="12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</row>
    <row r="335" ht="12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</row>
    <row r="336" ht="12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</row>
    <row r="337" ht="12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</row>
    <row r="338" ht="12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</row>
    <row r="339" ht="12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</row>
    <row r="340" ht="12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</row>
    <row r="341" ht="12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</row>
    <row r="342" ht="12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</row>
    <row r="343" ht="12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</row>
    <row r="344" ht="12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</row>
    <row r="345" ht="12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</row>
    <row r="346" ht="12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</row>
    <row r="347" ht="12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</row>
    <row r="348" ht="12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</row>
    <row r="349" ht="12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</row>
    <row r="350" ht="12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</row>
    <row r="351" ht="12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</row>
    <row r="352" ht="12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</row>
    <row r="353" ht="12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</row>
    <row r="354" ht="12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</row>
    <row r="355" ht="12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</row>
    <row r="356" ht="12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</row>
    <row r="357" ht="12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</row>
    <row r="358" ht="12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</row>
    <row r="359" ht="12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</row>
    <row r="360" ht="12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</row>
    <row r="361" ht="12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</row>
    <row r="362" ht="12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</row>
    <row r="363" ht="12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</row>
    <row r="364" ht="12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</row>
    <row r="365" ht="12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</row>
    <row r="366" ht="12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</row>
    <row r="367" ht="12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</row>
    <row r="368" ht="12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</row>
    <row r="369" ht="12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</row>
    <row r="370" ht="12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</row>
    <row r="371" ht="12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</row>
    <row r="372" ht="12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</row>
    <row r="373" ht="12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</row>
    <row r="374" ht="12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</row>
    <row r="375" ht="12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</row>
    <row r="376" ht="12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</row>
    <row r="377" ht="12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</row>
    <row r="378" ht="12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</row>
    <row r="379" ht="12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</row>
    <row r="380" ht="12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</row>
    <row r="381" ht="12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</row>
    <row r="382" ht="12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</row>
    <row r="383" ht="12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</row>
    <row r="384" ht="12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</row>
    <row r="385" ht="12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</row>
    <row r="386" ht="12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</row>
    <row r="387" ht="12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</row>
    <row r="388" ht="12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</row>
    <row r="389" ht="12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</row>
    <row r="390" ht="12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</row>
    <row r="391" ht="12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</row>
    <row r="392" ht="12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</row>
    <row r="393" ht="12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</row>
    <row r="394" ht="12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</row>
    <row r="395" ht="12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</row>
    <row r="396" ht="12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</row>
    <row r="397" ht="12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</row>
    <row r="398" ht="12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</row>
    <row r="399" ht="12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</row>
    <row r="400" ht="12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</row>
    <row r="401" ht="12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</row>
    <row r="402" ht="12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</row>
    <row r="403" ht="12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</row>
    <row r="404" ht="12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</row>
    <row r="405" ht="12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</row>
    <row r="406" ht="12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</row>
    <row r="407" ht="12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</row>
    <row r="408" ht="12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</row>
    <row r="409" ht="12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</row>
    <row r="410" ht="12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</row>
    <row r="411" ht="12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</row>
    <row r="412" ht="12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</row>
    <row r="413" ht="12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</row>
    <row r="414" ht="12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</row>
    <row r="415" ht="12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</row>
    <row r="416" ht="12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</row>
    <row r="417" ht="12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</row>
    <row r="418" ht="12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</row>
    <row r="419" ht="12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</row>
    <row r="420" ht="12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</row>
    <row r="421" ht="12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</row>
    <row r="422" ht="12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</row>
    <row r="423" ht="12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</row>
    <row r="424" ht="12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</row>
    <row r="425" ht="12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</row>
    <row r="426" ht="12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</row>
    <row r="427" ht="12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</row>
    <row r="428" ht="12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</row>
    <row r="429" ht="12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</row>
    <row r="430" ht="12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</row>
    <row r="431" ht="12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</row>
    <row r="432" ht="12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</row>
    <row r="433" ht="12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</row>
    <row r="434" ht="12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</row>
    <row r="435" ht="12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</row>
    <row r="436" ht="12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</row>
    <row r="437" ht="12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</row>
    <row r="438" ht="12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</row>
    <row r="439" ht="12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</row>
    <row r="440" ht="12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</row>
    <row r="441" ht="12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</row>
    <row r="442" ht="12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</row>
    <row r="443" ht="12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</row>
    <row r="444" ht="12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</row>
    <row r="445" ht="12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</row>
    <row r="446" ht="12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</row>
    <row r="447" ht="12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</row>
    <row r="448" ht="12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</row>
    <row r="449" ht="12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</row>
    <row r="450" ht="12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</row>
    <row r="451" ht="12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</row>
    <row r="452" ht="12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</row>
    <row r="453" ht="12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</row>
    <row r="454" ht="12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</row>
    <row r="455" ht="12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</row>
    <row r="456" ht="12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</row>
    <row r="457" ht="12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</row>
    <row r="458" ht="12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</row>
    <row r="459" ht="12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</row>
    <row r="460" ht="12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</row>
    <row r="461" ht="12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</row>
    <row r="462" ht="12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</row>
    <row r="463" ht="12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</row>
    <row r="464" ht="12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</row>
    <row r="465" ht="12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</row>
    <row r="466" ht="12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</row>
    <row r="467" ht="12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</row>
    <row r="468" ht="12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</row>
    <row r="469" ht="12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</row>
    <row r="470" ht="12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</row>
    <row r="471" ht="12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</row>
    <row r="472" ht="12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</row>
    <row r="473" ht="12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</row>
    <row r="474" ht="12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</row>
    <row r="475" ht="12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</row>
    <row r="476" ht="12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</row>
    <row r="477" ht="12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</row>
    <row r="478" ht="12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</row>
    <row r="479" ht="12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</row>
    <row r="480" ht="12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</row>
    <row r="481" ht="12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</row>
    <row r="482" ht="12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</row>
    <row r="483" ht="12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</row>
    <row r="484" ht="12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</row>
    <row r="485" ht="12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</row>
    <row r="486" ht="12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</row>
    <row r="487" ht="12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</row>
    <row r="488" ht="12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</row>
    <row r="489" ht="12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</row>
    <row r="490" ht="12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</row>
    <row r="491" ht="12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</row>
    <row r="492" ht="12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</row>
    <row r="493" ht="12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</row>
    <row r="494" ht="12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</row>
    <row r="495" ht="12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</row>
    <row r="496" ht="12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</row>
    <row r="497" ht="12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</row>
    <row r="498" ht="12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</row>
    <row r="499" ht="12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</row>
    <row r="500" ht="12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</row>
    <row r="501" ht="12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</row>
    <row r="502" ht="12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</row>
    <row r="503" ht="12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</row>
    <row r="504" ht="12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</row>
    <row r="505" ht="12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</row>
    <row r="506" ht="12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</row>
    <row r="507" ht="12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</row>
    <row r="508" ht="12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</row>
    <row r="509" ht="12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</row>
    <row r="510" ht="12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</row>
    <row r="511" ht="12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</row>
    <row r="512" ht="12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</row>
    <row r="513" ht="12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</row>
    <row r="514" ht="12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</row>
    <row r="515" ht="12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</row>
    <row r="516" ht="12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</row>
    <row r="517" ht="12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</row>
    <row r="518" ht="12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</row>
    <row r="519" ht="12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</row>
    <row r="520" ht="12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</row>
    <row r="521" ht="12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</row>
    <row r="522" ht="12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</row>
    <row r="523" ht="12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</row>
    <row r="524" ht="12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</row>
    <row r="525" ht="12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</row>
    <row r="526" ht="12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</row>
    <row r="527" ht="12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</row>
    <row r="528" ht="12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</row>
    <row r="529" ht="12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</row>
    <row r="530" ht="12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</row>
    <row r="531" ht="12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</row>
    <row r="532" ht="12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</row>
    <row r="533" ht="12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</row>
    <row r="534" ht="12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</row>
    <row r="535" ht="12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</row>
    <row r="536" ht="12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</row>
    <row r="537" ht="12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</row>
    <row r="538" ht="12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</row>
    <row r="539" ht="12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</row>
    <row r="540" ht="12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</row>
    <row r="541" ht="12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</row>
    <row r="542" ht="12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</row>
    <row r="543" ht="12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</row>
    <row r="544" ht="12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</row>
    <row r="545" ht="12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</row>
    <row r="546" ht="12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</row>
    <row r="547" ht="12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</row>
    <row r="548" ht="12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</row>
    <row r="549" ht="12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</row>
    <row r="550" ht="12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</row>
    <row r="551" ht="12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</row>
    <row r="552" ht="12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</row>
    <row r="553" ht="12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</row>
    <row r="554" ht="12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</row>
    <row r="555" ht="12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</row>
    <row r="556" ht="12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</row>
    <row r="557" ht="12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</row>
    <row r="558" ht="12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</row>
    <row r="559" ht="12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</row>
    <row r="560" ht="12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</row>
    <row r="561" ht="12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</row>
    <row r="562" ht="12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</row>
    <row r="563" ht="12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</row>
    <row r="564" ht="12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</row>
    <row r="565" ht="12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</row>
    <row r="566" ht="12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</row>
    <row r="567" ht="12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</row>
    <row r="568" ht="12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</row>
    <row r="569" ht="12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</row>
    <row r="570" ht="12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</row>
    <row r="571" ht="12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</row>
    <row r="572" ht="12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</row>
    <row r="573" ht="12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</row>
    <row r="574" ht="12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</row>
    <row r="575" ht="12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</row>
    <row r="576" ht="12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</row>
    <row r="577" ht="12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</row>
    <row r="578" ht="12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</row>
    <row r="579" ht="12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</row>
    <row r="580" ht="12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</row>
    <row r="581" ht="12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</row>
    <row r="582" ht="12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</row>
    <row r="583" ht="12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</row>
    <row r="584" ht="12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</row>
    <row r="585" ht="12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</row>
    <row r="586" ht="12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</row>
    <row r="587" ht="12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</row>
    <row r="588" ht="12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</row>
    <row r="589" ht="12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</row>
    <row r="590" ht="12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</row>
    <row r="591" ht="12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</row>
    <row r="592" ht="12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</row>
    <row r="593" ht="12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</row>
    <row r="594" ht="12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</row>
    <row r="595" ht="12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</row>
    <row r="596" ht="12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</row>
    <row r="597" ht="12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</row>
    <row r="598" ht="12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</row>
    <row r="599" ht="12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</row>
    <row r="600" ht="12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</row>
    <row r="601" ht="12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</row>
    <row r="602" ht="12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</row>
    <row r="603" ht="12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</row>
    <row r="604" ht="12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</row>
    <row r="605" ht="12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</row>
    <row r="606" ht="12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</row>
    <row r="607" ht="12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</row>
    <row r="608" ht="12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</row>
    <row r="609" ht="12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</row>
    <row r="610" ht="12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</row>
    <row r="611" ht="12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</row>
    <row r="612" ht="12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</row>
    <row r="613" ht="12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</row>
    <row r="614" ht="12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</row>
    <row r="615" ht="12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</row>
    <row r="616" ht="12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</row>
    <row r="617" ht="12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</row>
    <row r="618" ht="12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</row>
    <row r="619" ht="12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</row>
    <row r="620" ht="12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</row>
    <row r="621" ht="12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</row>
    <row r="622" ht="12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</row>
    <row r="623" ht="12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</row>
    <row r="624" ht="12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</row>
    <row r="625" ht="12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</row>
    <row r="626" ht="12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</row>
    <row r="627" ht="12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</row>
    <row r="628" ht="12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</row>
    <row r="629" ht="12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</row>
    <row r="630" ht="12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</row>
    <row r="631" ht="12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</row>
    <row r="632" ht="12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</row>
    <row r="633" ht="12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</row>
    <row r="634" ht="12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</row>
    <row r="635" ht="12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</row>
    <row r="636" ht="12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</row>
    <row r="637" ht="12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</row>
    <row r="638" ht="12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</row>
    <row r="639" ht="12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</row>
    <row r="640" ht="12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</row>
    <row r="641" ht="12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</row>
    <row r="642" ht="12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</row>
    <row r="643" ht="12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</row>
    <row r="644" ht="12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</row>
    <row r="645" ht="12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</row>
    <row r="646" ht="12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</row>
    <row r="647" ht="12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</row>
    <row r="648" ht="12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</row>
    <row r="649" ht="12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</row>
    <row r="650" ht="12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</row>
    <row r="651" ht="12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</row>
    <row r="652" ht="12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</row>
    <row r="653" ht="12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</row>
    <row r="654" ht="12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</row>
    <row r="655" ht="12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</row>
    <row r="656" ht="12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</row>
    <row r="657" ht="12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</row>
    <row r="658" ht="12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</row>
    <row r="659" ht="12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</row>
    <row r="660" ht="12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</row>
    <row r="661" ht="12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</row>
    <row r="662" ht="12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</row>
    <row r="663" ht="12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</row>
    <row r="664" ht="12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</row>
    <row r="665" ht="12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</row>
    <row r="666" ht="12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</row>
    <row r="667" ht="12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</row>
    <row r="668" ht="12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</row>
    <row r="669" ht="12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</row>
    <row r="670" ht="12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</row>
    <row r="671" ht="12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</row>
    <row r="672" ht="12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</row>
    <row r="673" ht="12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</row>
    <row r="674" ht="12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</row>
    <row r="675" ht="12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</row>
    <row r="676" ht="12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</row>
    <row r="677" ht="12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</row>
    <row r="678" ht="12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</row>
    <row r="679" ht="12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</row>
    <row r="680" ht="12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</row>
    <row r="681" ht="12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</row>
    <row r="682" ht="12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</row>
    <row r="683" ht="12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</row>
    <row r="684" ht="12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</row>
    <row r="685" ht="12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</row>
    <row r="686" ht="12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</row>
    <row r="687" ht="12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</row>
    <row r="688" ht="12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</row>
    <row r="689" ht="12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</row>
    <row r="690" ht="12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</row>
    <row r="691" ht="12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</row>
    <row r="692" ht="12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</row>
    <row r="693" ht="12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</row>
    <row r="694" ht="12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</row>
    <row r="695" ht="12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</row>
    <row r="696" ht="12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</row>
    <row r="697" ht="12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</row>
    <row r="698" ht="12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</row>
    <row r="699" ht="12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</row>
    <row r="700" ht="12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</row>
    <row r="701" ht="12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</row>
    <row r="702" ht="12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</row>
    <row r="703" ht="12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</row>
    <row r="704" ht="12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</row>
    <row r="705" ht="12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</row>
    <row r="706" ht="12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</row>
    <row r="707" ht="12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</row>
    <row r="708" ht="12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</row>
    <row r="709" ht="12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</row>
    <row r="710" ht="12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</row>
    <row r="711" ht="12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</row>
    <row r="712" ht="12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</row>
    <row r="713" ht="12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</row>
    <row r="714" ht="12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</row>
    <row r="715" ht="12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</row>
    <row r="716" ht="12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</row>
    <row r="717" ht="12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</row>
    <row r="718" ht="12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</row>
    <row r="719" ht="12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</row>
    <row r="720" ht="12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</row>
    <row r="721" ht="12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</row>
    <row r="722" ht="12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</row>
    <row r="723" ht="12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</row>
    <row r="724" ht="12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</row>
    <row r="725" ht="12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</row>
    <row r="726" ht="12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</row>
    <row r="727" ht="12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</row>
    <row r="728" ht="12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</row>
    <row r="729" ht="12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</row>
    <row r="730" ht="12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</row>
    <row r="731" ht="12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</row>
    <row r="732" ht="12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</row>
    <row r="733" ht="12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</row>
    <row r="734" ht="12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</row>
    <row r="735" ht="12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</row>
    <row r="736" ht="12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</row>
    <row r="737" ht="12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</row>
    <row r="738" ht="12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</row>
    <row r="739" ht="12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</row>
    <row r="740" ht="12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</row>
    <row r="741" ht="12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</row>
    <row r="742" ht="12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</row>
    <row r="743" ht="12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</row>
    <row r="744" ht="12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</row>
    <row r="745" ht="12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</row>
    <row r="746" ht="12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</row>
    <row r="747" ht="12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</row>
    <row r="748" ht="12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</row>
    <row r="749" ht="12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</row>
    <row r="750" ht="12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</row>
    <row r="751" ht="12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</row>
    <row r="752" ht="12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</row>
    <row r="753" ht="12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</row>
    <row r="754" ht="12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</row>
    <row r="755" ht="12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</row>
    <row r="756" ht="12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</row>
    <row r="757" ht="12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</row>
    <row r="758" ht="12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</row>
    <row r="759" ht="12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</row>
    <row r="760" ht="12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</row>
    <row r="761" ht="12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</row>
    <row r="762" ht="12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</row>
    <row r="763" ht="12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</row>
    <row r="764" ht="12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</row>
    <row r="765" ht="12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</row>
    <row r="766" ht="12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</row>
    <row r="767" ht="12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</row>
    <row r="768" ht="12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</row>
    <row r="769" ht="12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</row>
    <row r="770" ht="12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</row>
    <row r="771" ht="12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</row>
    <row r="772" ht="12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</row>
    <row r="773" ht="12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</row>
    <row r="774" ht="12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</row>
    <row r="775" ht="12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</row>
    <row r="776" ht="12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</row>
    <row r="777" ht="12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</row>
    <row r="778" ht="12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</row>
    <row r="779" ht="12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</row>
    <row r="780" ht="12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</row>
    <row r="781" ht="12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</row>
    <row r="782" ht="12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</row>
    <row r="783" ht="12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</row>
    <row r="784" ht="12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</row>
    <row r="785" ht="12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</row>
    <row r="786" ht="12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</row>
    <row r="787" ht="12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</row>
    <row r="788" ht="12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</row>
    <row r="789" ht="12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</row>
    <row r="790" ht="12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</row>
    <row r="791" ht="12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</row>
    <row r="792" ht="12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</row>
    <row r="793" ht="12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</row>
    <row r="794" ht="12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</row>
    <row r="795" ht="12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</row>
    <row r="796" ht="12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</row>
    <row r="797" ht="12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</row>
    <row r="798" ht="12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</row>
    <row r="799" ht="12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</row>
    <row r="800" ht="12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</row>
    <row r="801" ht="12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</row>
    <row r="802" ht="12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</row>
    <row r="803" ht="12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</row>
    <row r="804" ht="12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</row>
    <row r="805" ht="12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</row>
    <row r="806" ht="12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</row>
    <row r="807" ht="12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</row>
    <row r="808" ht="12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</row>
    <row r="809" ht="12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</row>
    <row r="810" ht="12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</row>
    <row r="811" ht="12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</row>
    <row r="812" ht="12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</row>
    <row r="813" ht="12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</row>
    <row r="814" ht="12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</row>
    <row r="815" ht="12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</row>
    <row r="816" ht="12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</row>
    <row r="817" ht="12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</row>
    <row r="818" ht="12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</row>
    <row r="819" ht="12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</row>
    <row r="820" ht="12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</row>
    <row r="821" ht="12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</row>
    <row r="822" ht="12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</row>
    <row r="823" ht="12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</row>
    <row r="824" ht="12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</row>
    <row r="825" ht="12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</row>
    <row r="826" ht="12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</row>
    <row r="827" ht="12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</row>
    <row r="828" ht="12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</row>
    <row r="829" ht="12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</row>
    <row r="830" ht="12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</row>
    <row r="831" ht="12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</row>
    <row r="832" ht="12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</row>
    <row r="833" ht="12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</row>
    <row r="834" ht="12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</row>
    <row r="835" ht="12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</row>
    <row r="836" ht="12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</row>
    <row r="837" ht="12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</row>
    <row r="838" ht="12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</row>
    <row r="839" ht="12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</row>
    <row r="840" ht="12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</row>
    <row r="841" ht="12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</row>
    <row r="842" ht="12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</row>
    <row r="843" ht="12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</row>
    <row r="844" ht="12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</row>
    <row r="845" ht="12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</row>
    <row r="846" ht="12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</row>
    <row r="847" ht="12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</row>
    <row r="848" ht="12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</row>
    <row r="849" ht="12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</row>
    <row r="850" ht="12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</row>
    <row r="851" ht="12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</row>
    <row r="852" ht="12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</row>
    <row r="853" ht="12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</row>
    <row r="854" ht="12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</row>
    <row r="855" ht="12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</row>
    <row r="856" ht="12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</row>
    <row r="857" ht="12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</row>
    <row r="858" ht="12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</row>
    <row r="859" ht="12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</row>
    <row r="860" ht="12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</row>
    <row r="861" ht="12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</row>
    <row r="862" ht="12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</row>
    <row r="863" ht="12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</row>
    <row r="864" ht="12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</row>
    <row r="865" ht="12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</row>
    <row r="866" ht="12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</row>
    <row r="867" ht="12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</row>
    <row r="868" ht="12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</row>
    <row r="869" ht="12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</row>
    <row r="870" ht="12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</row>
    <row r="871" ht="12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</row>
    <row r="872" ht="12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</row>
    <row r="873" ht="12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</row>
    <row r="874" ht="12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</row>
    <row r="875" ht="12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</row>
    <row r="876" ht="12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</row>
    <row r="877" ht="12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</row>
    <row r="878" ht="12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</row>
    <row r="879" ht="12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</row>
    <row r="880" ht="12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</row>
    <row r="881" ht="12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</row>
    <row r="882" ht="12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</row>
    <row r="883" ht="12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</row>
    <row r="884" ht="12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</row>
    <row r="885" ht="12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</row>
    <row r="886" ht="12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</row>
    <row r="887" ht="12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</row>
    <row r="888" ht="12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</row>
    <row r="889" ht="12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</row>
    <row r="890" ht="12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</row>
    <row r="891" ht="12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</row>
    <row r="892" ht="12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</row>
    <row r="893" ht="12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</row>
    <row r="894" ht="12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</row>
    <row r="895" ht="12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</row>
    <row r="896" ht="12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</row>
    <row r="897" ht="12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</row>
    <row r="898" ht="12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</row>
    <row r="899" ht="12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</row>
    <row r="900" ht="12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</row>
    <row r="901" ht="12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</row>
    <row r="902" ht="12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</row>
    <row r="903" ht="12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</row>
    <row r="904" ht="12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</row>
    <row r="905" ht="12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</row>
    <row r="906" ht="12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</row>
    <row r="907" ht="12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</row>
    <row r="908" ht="12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</row>
    <row r="909" ht="12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</row>
    <row r="910" ht="12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</row>
    <row r="911" ht="12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</row>
    <row r="912" ht="12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</row>
    <row r="913" ht="12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</row>
    <row r="914" ht="12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</row>
    <row r="915" ht="12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</row>
    <row r="916" ht="12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</row>
    <row r="917" ht="12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</row>
    <row r="918" ht="12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</row>
    <row r="919" ht="12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</row>
    <row r="920" ht="12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</row>
    <row r="921" ht="12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</row>
    <row r="922" ht="12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</row>
    <row r="923" ht="12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</row>
    <row r="924" ht="12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</row>
    <row r="925" ht="12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</row>
    <row r="926" ht="12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</row>
    <row r="927" ht="12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</row>
    <row r="928" ht="12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</row>
    <row r="929" ht="12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</row>
    <row r="930" ht="12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</row>
    <row r="931" ht="12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</row>
    <row r="932" ht="12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</row>
    <row r="933" ht="12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</row>
    <row r="934" ht="12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</row>
    <row r="935" ht="12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</row>
    <row r="936" ht="12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</row>
    <row r="937" ht="12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</row>
    <row r="938" ht="12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</row>
    <row r="939" ht="12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</row>
    <row r="940" ht="12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</row>
    <row r="941" ht="12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</row>
    <row r="942" ht="12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</row>
    <row r="943" ht="12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</row>
    <row r="944" ht="12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</row>
    <row r="945" ht="12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</row>
    <row r="946" ht="12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</row>
    <row r="947" ht="12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</row>
    <row r="948" ht="12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</row>
    <row r="949" ht="12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</row>
    <row r="950" ht="12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</row>
    <row r="951" ht="12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</row>
    <row r="952" ht="12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</row>
    <row r="953" ht="12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</row>
    <row r="954" ht="12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</row>
    <row r="955" ht="12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</row>
    <row r="956" ht="12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</row>
    <row r="957" ht="12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</row>
    <row r="958" ht="12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</row>
    <row r="959" ht="12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</row>
    <row r="960" ht="12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</row>
    <row r="961" ht="12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</row>
    <row r="962" ht="12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</row>
    <row r="963" ht="12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</row>
    <row r="964" ht="12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</row>
    <row r="965" ht="12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</row>
    <row r="966" ht="12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</row>
    <row r="967" ht="12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</row>
    <row r="968" ht="12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</row>
    <row r="969" ht="12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</row>
    <row r="970" ht="12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</row>
    <row r="971" ht="12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</row>
    <row r="972" ht="12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</row>
    <row r="973" ht="12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</row>
    <row r="974" ht="12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</row>
    <row r="975" ht="12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</row>
    <row r="976" ht="12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</row>
    <row r="977" ht="12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</row>
    <row r="978" ht="12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</row>
    <row r="979" ht="12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</row>
    <row r="980" ht="12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</row>
    <row r="981" ht="12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</row>
    <row r="982" ht="12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</row>
    <row r="983" ht="12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</row>
    <row r="984" ht="12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</row>
    <row r="985" ht="12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</row>
    <row r="986" ht="12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</row>
    <row r="987" ht="12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</row>
    <row r="988" ht="12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</row>
    <row r="989" ht="12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</row>
    <row r="990" ht="12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</row>
    <row r="991" ht="12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</row>
    <row r="992" ht="12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</row>
    <row r="993" ht="12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</row>
    <row r="994" ht="12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</row>
    <row r="995" ht="12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</row>
    <row r="996" ht="12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</row>
    <row r="997" ht="12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</row>
    <row r="998" ht="12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</row>
    <row r="999" ht="12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</row>
    <row r="1000" ht="12.7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</row>
  </sheetData>
  <mergeCells count="6">
    <mergeCell ref="E6:F6"/>
    <mergeCell ref="G6:K6"/>
    <mergeCell ref="L6:N6"/>
    <mergeCell ref="O6:Q6"/>
    <mergeCell ref="R6:T6"/>
    <mergeCell ref="Y6:Z6"/>
  </mergeCells>
  <printOptions gridLines="1"/>
  <pageMargins bottom="0.7480314960629921" footer="0.0" header="0.0" left="0.2362204724409449" right="0.2362204724409449" top="0.7480314960629921"/>
  <pageSetup paperSize="9" orientation="landscape"/>
  <headerFooter>
    <oddFooter>&amp;L&amp;F&amp;F&amp;A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5.0"/>
  <cols>
    <col customWidth="1" min="1" max="1" width="8.63"/>
    <col customWidth="1" min="2" max="2" width="29.88"/>
    <col customWidth="1" min="3" max="3" width="11.75"/>
    <col customWidth="1" hidden="1" min="4" max="5" width="9.75"/>
    <col customWidth="1" min="6" max="8" width="9.75"/>
    <col customWidth="1" min="9" max="9" width="8.13"/>
    <col customWidth="1" min="10" max="12" width="8.0"/>
    <col customWidth="1" min="13" max="26" width="7.63"/>
  </cols>
  <sheetData>
    <row r="1" ht="12.0" customHeight="1">
      <c r="A1" s="30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0" customHeight="1">
      <c r="A2" s="1"/>
      <c r="B2" s="1"/>
      <c r="C2" s="1"/>
      <c r="D2" s="1"/>
      <c r="E2" s="1" t="s">
        <v>1</v>
      </c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0" customHeight="1">
      <c r="A3" s="30" t="s">
        <v>2</v>
      </c>
      <c r="B3" s="1"/>
      <c r="C3" s="1"/>
      <c r="D3" s="3">
        <v>42855.0</v>
      </c>
      <c r="E3" s="3">
        <v>42855.0</v>
      </c>
      <c r="F3" s="4">
        <v>43220.0</v>
      </c>
      <c r="G3" s="3">
        <v>43585.0</v>
      </c>
      <c r="H3" s="4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0" customHeight="1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0" customHeight="1">
      <c r="A5" s="1" t="s">
        <v>3</v>
      </c>
      <c r="B5" s="1" t="s">
        <v>4</v>
      </c>
      <c r="C5" s="1"/>
      <c r="D5" s="5" t="s">
        <v>5</v>
      </c>
      <c r="E5" s="5" t="s">
        <v>5</v>
      </c>
      <c r="F5" s="5" t="s">
        <v>5</v>
      </c>
      <c r="G5" s="5" t="s">
        <v>5</v>
      </c>
      <c r="H5" s="5"/>
      <c r="I5" s="5" t="s">
        <v>6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0" customHeight="1">
      <c r="A6" s="1"/>
      <c r="B6" s="1"/>
      <c r="C6" s="1"/>
      <c r="D6" s="5" t="s">
        <v>7</v>
      </c>
      <c r="E6" s="5" t="s">
        <v>7</v>
      </c>
      <c r="F6" s="5" t="s">
        <v>7</v>
      </c>
      <c r="G6" s="5" t="s">
        <v>7</v>
      </c>
      <c r="H6" s="5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0" customHeight="1">
      <c r="A7" s="2"/>
      <c r="B7" s="6" t="s">
        <v>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0" customHeight="1">
      <c r="A8" s="7"/>
      <c r="B8" s="6" t="s">
        <v>9</v>
      </c>
      <c r="C8" s="2"/>
      <c r="D8" s="8"/>
      <c r="E8" s="8"/>
      <c r="F8" s="8"/>
      <c r="G8" s="8"/>
      <c r="H8" s="8"/>
      <c r="I8" s="7"/>
      <c r="J8" s="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0" customHeight="1">
      <c r="A9" s="7"/>
      <c r="B9" s="10" t="s">
        <v>10</v>
      </c>
      <c r="C9" s="2" t="s">
        <v>11</v>
      </c>
      <c r="D9" s="11">
        <v>53.84</v>
      </c>
      <c r="E9" s="11"/>
      <c r="F9" s="8"/>
      <c r="G9" s="11"/>
      <c r="H9" s="11"/>
      <c r="I9" s="7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0" customHeight="1">
      <c r="A10" s="7" t="str">
        <f t="shared" ref="A10:A11" si="1">D2</f>
        <v/>
      </c>
      <c r="B10" s="10" t="s">
        <v>10</v>
      </c>
      <c r="C10" s="2" t="s">
        <v>12</v>
      </c>
      <c r="D10" s="11">
        <v>20172.93</v>
      </c>
      <c r="E10" s="11" t="str">
        <f>#REF!</f>
        <v>#REF!</v>
      </c>
      <c r="F10" s="8"/>
      <c r="G10" s="11"/>
      <c r="H10" s="11"/>
      <c r="I10" s="7"/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0" hidden="1" customHeight="1">
      <c r="A11" s="7">
        <f t="shared" si="1"/>
        <v>42855</v>
      </c>
      <c r="B11" s="10" t="s">
        <v>13</v>
      </c>
      <c r="C11" s="2"/>
      <c r="D11" s="11">
        <v>0.0</v>
      </c>
      <c r="E11" s="11">
        <v>0.0</v>
      </c>
      <c r="F11" s="8"/>
      <c r="G11" s="11" t="s">
        <v>14</v>
      </c>
      <c r="H11" s="11"/>
      <c r="I11" s="7"/>
      <c r="J11" s="12"/>
      <c r="K11" s="2" t="s">
        <v>15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0" hidden="1" customHeight="1">
      <c r="A12" s="7">
        <f>D3</f>
        <v>42855</v>
      </c>
      <c r="B12" s="10" t="s">
        <v>16</v>
      </c>
      <c r="C12" s="2" t="s">
        <v>17</v>
      </c>
      <c r="D12" s="11"/>
      <c r="E12" s="11"/>
      <c r="F12" s="8"/>
      <c r="G12" s="11" t="s">
        <v>14</v>
      </c>
      <c r="H12" s="11"/>
      <c r="I12" s="13" t="s">
        <v>18</v>
      </c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0" customHeight="1">
      <c r="A13" s="7">
        <f>D3</f>
        <v>42855</v>
      </c>
      <c r="B13" s="10" t="s">
        <v>19</v>
      </c>
      <c r="C13" s="2" t="s">
        <v>20</v>
      </c>
      <c r="D13" s="11" t="str">
        <f t="shared" ref="D13:E13" si="2">#REF!</f>
        <v>#REF!</v>
      </c>
      <c r="E13" s="11" t="str">
        <f t="shared" si="2"/>
        <v>#REF!</v>
      </c>
      <c r="F13" s="8" t="str">
        <f>'Investment Summary 2017-18'!F13</f>
        <v>#REF!</v>
      </c>
      <c r="G13" s="11">
        <f>'Pension Funds YE 30-04-19'!J54</f>
        <v>421643.05</v>
      </c>
      <c r="H13" s="11"/>
      <c r="I13" s="13" t="s">
        <v>18</v>
      </c>
      <c r="J13" s="12">
        <v>0.003</v>
      </c>
      <c r="K13" s="2" t="s">
        <v>21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0" hidden="1" customHeight="1">
      <c r="A14" s="7">
        <v>41953.0</v>
      </c>
      <c r="B14" s="10" t="s">
        <v>22</v>
      </c>
      <c r="C14" s="2" t="s">
        <v>23</v>
      </c>
      <c r="D14" s="11">
        <v>0.0</v>
      </c>
      <c r="E14" s="11">
        <v>0.0</v>
      </c>
      <c r="F14" s="8"/>
      <c r="G14" s="11" t="s">
        <v>14</v>
      </c>
      <c r="H14" s="11"/>
      <c r="I14" s="13" t="s">
        <v>18</v>
      </c>
      <c r="J14" s="12">
        <v>0.013</v>
      </c>
      <c r="K14" s="2" t="s">
        <v>21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0" hidden="1" customHeight="1">
      <c r="A15" s="7">
        <v>41953.0</v>
      </c>
      <c r="B15" s="10" t="s">
        <v>24</v>
      </c>
      <c r="C15" s="2" t="s">
        <v>25</v>
      </c>
      <c r="D15" s="11">
        <v>0.0</v>
      </c>
      <c r="E15" s="11">
        <v>0.0</v>
      </c>
      <c r="F15" s="8"/>
      <c r="G15" s="11" t="s">
        <v>14</v>
      </c>
      <c r="H15" s="11"/>
      <c r="I15" s="13" t="s">
        <v>18</v>
      </c>
      <c r="J15" s="14" t="s">
        <v>26</v>
      </c>
      <c r="K15" s="2" t="s">
        <v>21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0" customHeight="1">
      <c r="A16" s="2"/>
      <c r="B16" s="2"/>
      <c r="C16" s="2"/>
      <c r="D16" s="2"/>
      <c r="E16" s="2"/>
      <c r="F16" s="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0" customHeight="1">
      <c r="A17" s="7"/>
      <c r="B17" s="6" t="s">
        <v>27</v>
      </c>
      <c r="C17" s="2"/>
      <c r="D17" s="15" t="str">
        <f>SUM(D9:D16)</f>
        <v>#REF!</v>
      </c>
      <c r="E17" s="15" t="str">
        <f t="shared" ref="E17:G17" si="3">SUM(E10:E16)</f>
        <v>#REF!</v>
      </c>
      <c r="F17" s="15" t="str">
        <f t="shared" si="3"/>
        <v>#REF!</v>
      </c>
      <c r="G17" s="15">
        <f t="shared" si="3"/>
        <v>421643.05</v>
      </c>
      <c r="H17" s="16"/>
      <c r="I17" s="7"/>
      <c r="J17" s="1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0" customHeight="1">
      <c r="A18" s="7"/>
      <c r="B18" s="6" t="s">
        <v>8</v>
      </c>
      <c r="C18" s="2"/>
      <c r="D18" s="17" t="str">
        <f t="shared" ref="D18:G18" si="4">D17+D8</f>
        <v>#REF!</v>
      </c>
      <c r="E18" s="17" t="str">
        <f t="shared" si="4"/>
        <v>#REF!</v>
      </c>
      <c r="F18" s="17" t="str">
        <f t="shared" si="4"/>
        <v>#REF!</v>
      </c>
      <c r="G18" s="17">
        <f t="shared" si="4"/>
        <v>421643.05</v>
      </c>
      <c r="H18" s="16"/>
      <c r="I18" s="7"/>
      <c r="J18" s="1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0" customHeight="1">
      <c r="A19" s="7"/>
      <c r="B19" s="10"/>
      <c r="C19" s="2"/>
      <c r="D19" s="11"/>
      <c r="E19" s="11"/>
      <c r="F19" s="11"/>
      <c r="G19" s="11"/>
      <c r="H19" s="11"/>
      <c r="I19" s="7"/>
      <c r="J19" s="1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0" customHeight="1">
      <c r="A20" s="7"/>
      <c r="B20" s="6" t="s">
        <v>28</v>
      </c>
      <c r="C20" s="2"/>
      <c r="D20" s="11"/>
      <c r="E20" s="11"/>
      <c r="F20" s="11"/>
      <c r="G20" s="11"/>
      <c r="H20" s="11"/>
      <c r="I20" s="7"/>
      <c r="J20" s="1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0" customHeight="1">
      <c r="A21" s="7">
        <v>41933.0</v>
      </c>
      <c r="B21" s="10" t="s">
        <v>29</v>
      </c>
      <c r="C21" s="2"/>
      <c r="D21" s="18">
        <f t="shared" ref="D21:G21" si="5">75000+436676.4-684.64</f>
        <v>510991.76</v>
      </c>
      <c r="E21" s="18">
        <f t="shared" si="5"/>
        <v>510991.76</v>
      </c>
      <c r="F21" s="18">
        <f t="shared" si="5"/>
        <v>510991.76</v>
      </c>
      <c r="G21" s="18">
        <f t="shared" si="5"/>
        <v>510991.76</v>
      </c>
      <c r="H21" s="18"/>
      <c r="I21" s="7"/>
      <c r="J21" s="1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0" customHeight="1">
      <c r="A22" s="7">
        <v>41933.0</v>
      </c>
      <c r="B22" s="10" t="s">
        <v>30</v>
      </c>
      <c r="C22" s="2"/>
      <c r="D22" s="18">
        <v>684.64</v>
      </c>
      <c r="E22" s="18">
        <v>684.64</v>
      </c>
      <c r="F22" s="18">
        <v>684.64</v>
      </c>
      <c r="G22" s="18">
        <v>684.64</v>
      </c>
      <c r="H22" s="18"/>
      <c r="I22" s="7"/>
      <c r="J22" s="1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0" customHeight="1">
      <c r="A23" s="7"/>
      <c r="B23" s="10"/>
      <c r="C23" s="2"/>
      <c r="D23" s="15">
        <f t="shared" ref="D23:G23" si="6">SUM(D21:D22)</f>
        <v>511676.4</v>
      </c>
      <c r="E23" s="15">
        <f t="shared" si="6"/>
        <v>511676.4</v>
      </c>
      <c r="F23" s="15">
        <f t="shared" si="6"/>
        <v>511676.4</v>
      </c>
      <c r="G23" s="15">
        <f t="shared" si="6"/>
        <v>511676.4</v>
      </c>
      <c r="H23" s="16"/>
      <c r="I23" s="7"/>
      <c r="J23" s="1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0" customHeight="1">
      <c r="A24" s="7"/>
      <c r="B24" s="10"/>
      <c r="C24" s="2"/>
      <c r="D24" s="18"/>
      <c r="E24" s="18"/>
      <c r="F24" s="18"/>
      <c r="G24" s="18"/>
      <c r="H24" s="18"/>
      <c r="I24" s="7"/>
      <c r="J24" s="1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0" customHeight="1">
      <c r="A25" s="7">
        <f>D3</f>
        <v>42855</v>
      </c>
      <c r="B25" s="10" t="s">
        <v>31</v>
      </c>
      <c r="C25" s="2" t="s">
        <v>32</v>
      </c>
      <c r="D25" s="11" t="str">
        <f t="shared" ref="D25:E25" si="7">$D$41</f>
        <v>#REF!</v>
      </c>
      <c r="E25" s="11" t="str">
        <f t="shared" si="7"/>
        <v>#REF!</v>
      </c>
      <c r="F25" s="8" t="str">
        <f>'Investment Summary 2017-18'!F25</f>
        <v>#REF!</v>
      </c>
      <c r="G25" s="11">
        <f>'Pension Funds YE 30-04-19'!W54</f>
        <v>267626.41</v>
      </c>
      <c r="H25" s="11"/>
      <c r="I25" s="3">
        <v>45013.0</v>
      </c>
      <c r="J25" s="12">
        <v>0.1</v>
      </c>
      <c r="K25" s="2" t="s">
        <v>21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0" customHeight="1">
      <c r="A26" s="2"/>
      <c r="B26" s="10"/>
      <c r="C26" s="2"/>
      <c r="D26" s="11"/>
      <c r="E26" s="11"/>
      <c r="F26" s="11"/>
      <c r="G26" s="11"/>
      <c r="H26" s="11"/>
      <c r="I26" s="2"/>
      <c r="J26" s="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0" customHeight="1">
      <c r="A27" s="2"/>
      <c r="B27" s="2"/>
      <c r="C27" s="2"/>
      <c r="D27" s="17" t="str">
        <f t="shared" ref="D27:G27" si="8">SUM(D23:D26)</f>
        <v>#REF!</v>
      </c>
      <c r="E27" s="17" t="str">
        <f t="shared" si="8"/>
        <v>#REF!</v>
      </c>
      <c r="F27" s="17" t="str">
        <f t="shared" si="8"/>
        <v>#REF!</v>
      </c>
      <c r="G27" s="17">
        <f t="shared" si="8"/>
        <v>779302.81</v>
      </c>
      <c r="H27" s="1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0" customHeight="1">
      <c r="A28" s="2"/>
      <c r="B28" s="2"/>
      <c r="C28" s="2"/>
      <c r="D28" s="17"/>
      <c r="E28" s="17"/>
      <c r="F28" s="17"/>
      <c r="G28" s="17"/>
      <c r="H28" s="1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0" customHeight="1">
      <c r="A29" s="2"/>
      <c r="B29" s="2"/>
      <c r="C29" s="2"/>
      <c r="D29" s="17" t="str">
        <f t="shared" ref="D29:G29" si="9">D27+D18</f>
        <v>#REF!</v>
      </c>
      <c r="E29" s="17" t="str">
        <f t="shared" si="9"/>
        <v>#REF!</v>
      </c>
      <c r="F29" s="17" t="str">
        <f t="shared" si="9"/>
        <v>#REF!</v>
      </c>
      <c r="G29" s="17">
        <f t="shared" si="9"/>
        <v>1200945.86</v>
      </c>
      <c r="H29" s="1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0" customHeight="1">
      <c r="A30" s="2"/>
      <c r="B30" s="2"/>
      <c r="C30" s="2"/>
      <c r="D30" s="11"/>
      <c r="E30" s="11"/>
      <c r="F30" s="11"/>
      <c r="G30" s="11"/>
      <c r="H30" s="11"/>
      <c r="I30" s="1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0" customHeight="1">
      <c r="A31" s="6" t="s">
        <v>33</v>
      </c>
      <c r="B31" s="1" t="s">
        <v>34</v>
      </c>
      <c r="C31" s="2"/>
      <c r="D31" s="20" t="s">
        <v>35</v>
      </c>
      <c r="E31" s="20" t="s">
        <v>35</v>
      </c>
      <c r="F31" s="20" t="s">
        <v>35</v>
      </c>
      <c r="G31" s="20" t="s">
        <v>35</v>
      </c>
      <c r="H31" s="20" t="s">
        <v>35</v>
      </c>
      <c r="I31" s="2"/>
      <c r="J31" s="2"/>
      <c r="K31" s="2"/>
      <c r="L31" s="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0" customHeight="1">
      <c r="A32" s="2"/>
      <c r="B32" s="1"/>
      <c r="C32" s="2"/>
      <c r="D32" s="5" t="s">
        <v>7</v>
      </c>
      <c r="E32" s="5" t="s">
        <v>7</v>
      </c>
      <c r="F32" s="5" t="s">
        <v>7</v>
      </c>
      <c r="G32" s="5" t="s">
        <v>7</v>
      </c>
      <c r="H32" s="5" t="s">
        <v>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0" customHeight="1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0" customHeight="1">
      <c r="A34" s="7">
        <v>42244.0</v>
      </c>
      <c r="B34" s="2" t="s">
        <v>36</v>
      </c>
      <c r="C34" s="2"/>
      <c r="D34" s="11">
        <v>288620.77</v>
      </c>
      <c r="E34" s="11" t="str">
        <f>$G$41</f>
        <v>#REF!</v>
      </c>
      <c r="F34" s="8" t="str">
        <f>'Investment Summary 2017-18'!F34</f>
        <v>#REF!</v>
      </c>
      <c r="G34" s="11"/>
      <c r="H34" s="11"/>
      <c r="I34" s="1"/>
      <c r="J34" s="2"/>
      <c r="K34" s="2"/>
      <c r="L34" s="1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0" customHeight="1">
      <c r="A35" s="7"/>
      <c r="B35" s="2" t="s">
        <v>37</v>
      </c>
      <c r="C35" s="2"/>
      <c r="D35" s="11" t="str">
        <f t="shared" ref="D35:E35" si="10">-#REF!</f>
        <v>#REF!</v>
      </c>
      <c r="E35" s="11" t="str">
        <f t="shared" si="10"/>
        <v>#REF!</v>
      </c>
      <c r="F35" s="8">
        <f>'Investment Summary 2017-18'!F35</f>
        <v>-232614.34</v>
      </c>
      <c r="G35" s="11"/>
      <c r="H35" s="11"/>
      <c r="I35" s="1"/>
      <c r="J35" s="2"/>
      <c r="K35" s="2"/>
      <c r="L35" s="1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0" customHeight="1">
      <c r="A36" s="7">
        <v>43218.0</v>
      </c>
      <c r="B36" s="2" t="s">
        <v>38</v>
      </c>
      <c r="C36" s="2"/>
      <c r="D36" s="11"/>
      <c r="E36" s="11"/>
      <c r="F36" s="11">
        <f>'Investment Summary 2017-18'!F36</f>
        <v>325000</v>
      </c>
      <c r="G36" s="11" t="str">
        <f>F41</f>
        <v>#REF!</v>
      </c>
      <c r="H36" s="11" t="str">
        <f>$F$41</f>
        <v>#REF!</v>
      </c>
      <c r="I36" s="3">
        <v>45013.0</v>
      </c>
      <c r="J36" s="2"/>
      <c r="K36" s="2"/>
      <c r="L36" s="1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0" customHeight="1">
      <c r="A37" s="7"/>
      <c r="B37" s="2" t="s">
        <v>37</v>
      </c>
      <c r="C37" s="2"/>
      <c r="D37" s="11"/>
      <c r="E37" s="11"/>
      <c r="F37" s="11">
        <f>'Investment Summary 2017-18'!F37</f>
        <v>-4196.96</v>
      </c>
      <c r="G37" s="11">
        <f>-SUM('Pension Funds YE 30-04-19'!U59)</f>
        <v>-53176.63</v>
      </c>
      <c r="H37" s="11">
        <f>-'Pension Funds YE 30-04-19'!U59</f>
        <v>-53176.63</v>
      </c>
      <c r="I37" s="1"/>
      <c r="J37" s="2"/>
      <c r="K37" s="2"/>
      <c r="L37" s="1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0" customHeight="1">
      <c r="A38" s="7">
        <v>43493.0</v>
      </c>
      <c r="B38" s="2" t="s">
        <v>38</v>
      </c>
      <c r="C38" s="2"/>
      <c r="D38" s="11"/>
      <c r="E38" s="11"/>
      <c r="F38" s="11"/>
      <c r="G38" s="11"/>
      <c r="H38" s="11"/>
      <c r="I38" s="1"/>
      <c r="J38" s="2"/>
      <c r="K38" s="2"/>
      <c r="L38" s="1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0" customHeight="1">
      <c r="A39" s="7"/>
      <c r="B39" s="2" t="s">
        <v>37</v>
      </c>
      <c r="C39" s="2"/>
      <c r="D39" s="11"/>
      <c r="E39" s="11"/>
      <c r="F39" s="11"/>
      <c r="G39" s="11"/>
      <c r="H39" s="11"/>
      <c r="I39" s="1"/>
      <c r="J39" s="2"/>
      <c r="K39" s="2"/>
      <c r="L39" s="1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0" customHeight="1">
      <c r="A40" s="2"/>
      <c r="B40" s="2"/>
      <c r="C40" s="2"/>
      <c r="D40" s="11"/>
      <c r="E40" s="11"/>
      <c r="F40" s="11"/>
      <c r="G40" s="11"/>
      <c r="H40" s="11"/>
      <c r="I40" s="2"/>
      <c r="J40" s="2"/>
      <c r="K40" s="2"/>
      <c r="L40" s="1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0" customHeight="1">
      <c r="A41" s="2"/>
      <c r="B41" s="2"/>
      <c r="C41" s="2"/>
      <c r="D41" s="17" t="str">
        <f t="shared" ref="D41:H41" si="11">SUM(D34:D40)</f>
        <v>#REF!</v>
      </c>
      <c r="E41" s="17" t="str">
        <f t="shared" si="11"/>
        <v>#REF!</v>
      </c>
      <c r="F41" s="17" t="str">
        <f t="shared" si="11"/>
        <v>#REF!</v>
      </c>
      <c r="G41" s="17" t="str">
        <f t="shared" si="11"/>
        <v>#REF!</v>
      </c>
      <c r="H41" s="17" t="str">
        <f t="shared" si="11"/>
        <v>#REF!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0" customHeight="1">
      <c r="A42" s="2"/>
      <c r="B42" s="2"/>
      <c r="C42" s="2"/>
      <c r="D42" s="11"/>
      <c r="E42" s="11"/>
      <c r="F42" s="11"/>
      <c r="G42" s="11"/>
      <c r="H42" s="1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0" customHeight="1">
      <c r="A44" s="1"/>
      <c r="B44" s="1" t="s">
        <v>39</v>
      </c>
      <c r="C44" s="2"/>
      <c r="D44" s="20"/>
      <c r="E44" s="20"/>
      <c r="F44" s="20"/>
      <c r="G44" s="20"/>
      <c r="H44" s="2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0" customHeight="1">
      <c r="A45" s="2"/>
      <c r="B45" s="1"/>
      <c r="C45" s="2"/>
      <c r="D45" s="5" t="s">
        <v>7</v>
      </c>
      <c r="E45" s="5" t="s">
        <v>7</v>
      </c>
      <c r="F45" s="5" t="s">
        <v>7</v>
      </c>
      <c r="G45" s="5" t="s">
        <v>7</v>
      </c>
      <c r="H45" s="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0" customHeight="1">
      <c r="A46" s="7"/>
      <c r="B46" s="2"/>
      <c r="C46" s="2"/>
      <c r="D46" s="20"/>
      <c r="E46" s="20"/>
      <c r="F46" s="20"/>
      <c r="G46" s="20"/>
      <c r="H46" s="2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0" customHeight="1">
      <c r="A47" s="7"/>
      <c r="B47" s="2" t="s">
        <v>40</v>
      </c>
      <c r="C47" s="2"/>
      <c r="D47" s="21">
        <v>53.84</v>
      </c>
      <c r="E47" s="20"/>
      <c r="F47" s="11" t="str">
        <f>'Investment Summary 2017-18'!F45</f>
        <v>#REF!</v>
      </c>
      <c r="G47" s="11"/>
      <c r="H47" s="1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0" customHeight="1">
      <c r="A48" s="7"/>
      <c r="B48" s="2" t="s">
        <v>41</v>
      </c>
      <c r="C48" s="2"/>
      <c r="D48" s="21" t="str">
        <f t="shared" ref="D48:D50" si="12">#REF!</f>
        <v>#REF!</v>
      </c>
      <c r="E48" s="21" t="str">
        <f>#REF!+#REF!-G8</f>
        <v>#REF!</v>
      </c>
      <c r="F48" s="11">
        <f>'Investment Summary 2017-18'!F46</f>
        <v>351.26</v>
      </c>
      <c r="G48" s="21">
        <f>'Pension Funds YE 30-04-19'!I59</f>
        <v>887.25</v>
      </c>
      <c r="H48" s="2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0" customHeight="1">
      <c r="A49" s="7"/>
      <c r="B49" s="10" t="s">
        <v>42</v>
      </c>
      <c r="C49" s="2"/>
      <c r="D49" s="11" t="str">
        <f t="shared" si="12"/>
        <v>#REF!</v>
      </c>
      <c r="E49" s="11" t="str">
        <f t="shared" ref="E49:E50" si="13">#REF!</f>
        <v>#REF!</v>
      </c>
      <c r="F49" s="11">
        <f>'Investment Summary 2017-18'!F47</f>
        <v>21674.23</v>
      </c>
      <c r="G49" s="11">
        <f>'Pension Funds YE 30-04-19'!V59</f>
        <v>29686.85</v>
      </c>
      <c r="H49" s="1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0" customHeight="1">
      <c r="A50" s="7"/>
      <c r="B50" s="10" t="s">
        <v>43</v>
      </c>
      <c r="C50" s="2"/>
      <c r="D50" s="11" t="str">
        <f t="shared" si="12"/>
        <v>#REF!</v>
      </c>
      <c r="E50" s="11" t="str">
        <f t="shared" si="13"/>
        <v>#REF!</v>
      </c>
      <c r="F50" s="11">
        <f>'Investment Summary 2017-18'!F48</f>
        <v>47500.02</v>
      </c>
      <c r="G50" s="11">
        <f>'Pension Funds YE 30-04-19'!H59</f>
        <v>50000.04</v>
      </c>
      <c r="H50" s="1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0" customHeight="1">
      <c r="A51" s="7"/>
      <c r="B51" s="10" t="s">
        <v>44</v>
      </c>
      <c r="C51" s="2"/>
      <c r="D51" s="11">
        <v>-77.0</v>
      </c>
      <c r="E51" s="11"/>
      <c r="F51" s="11" t="str">
        <f>'Investment Summary 2017-18'!F49</f>
        <v/>
      </c>
      <c r="G51" s="11"/>
      <c r="H51" s="1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0" customHeight="1">
      <c r="A52" s="7"/>
      <c r="B52" s="22" t="s">
        <v>45</v>
      </c>
      <c r="C52" s="2"/>
      <c r="D52" s="11"/>
      <c r="E52" s="11"/>
      <c r="F52" s="11">
        <f>'Investment Summary 2017-18'!F50</f>
        <v>80000</v>
      </c>
      <c r="G52" s="11" t="str">
        <f>'Pension Funds YE 30-04-19'!G53</f>
        <v/>
      </c>
      <c r="H52" s="1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0" customHeight="1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0" customHeight="1">
      <c r="A54" s="2"/>
      <c r="B54" s="2"/>
      <c r="C54" s="2"/>
      <c r="D54" s="17" t="str">
        <f t="shared" ref="D54:G54" si="14">SUM(D46:D53)</f>
        <v>#REF!</v>
      </c>
      <c r="E54" s="17" t="str">
        <f t="shared" si="14"/>
        <v>#REF!</v>
      </c>
      <c r="F54" s="17" t="str">
        <f t="shared" si="14"/>
        <v>#REF!</v>
      </c>
      <c r="G54" s="17">
        <f t="shared" si="14"/>
        <v>80574.14</v>
      </c>
      <c r="H54" s="16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0" customHeight="1">
      <c r="A55" s="2"/>
      <c r="B55" s="1" t="s">
        <v>46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0" customHeight="1">
      <c r="A56" s="2"/>
      <c r="B56" s="2" t="s">
        <v>47</v>
      </c>
      <c r="C56" s="2"/>
      <c r="D56" s="2"/>
      <c r="E56" s="2"/>
      <c r="F56" s="11" t="str">
        <f>D29</f>
        <v>#REF!</v>
      </c>
      <c r="G56" s="11" t="str">
        <f>F29</f>
        <v>#REF!</v>
      </c>
      <c r="H56" s="1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0" customHeight="1">
      <c r="A57" s="2"/>
      <c r="B57" s="2" t="s">
        <v>48</v>
      </c>
      <c r="C57" s="2"/>
      <c r="D57" s="19"/>
      <c r="E57" s="19"/>
      <c r="F57" s="11" t="str">
        <f t="shared" ref="F57:G57" si="15">F54</f>
        <v>#REF!</v>
      </c>
      <c r="G57" s="11">
        <f t="shared" si="15"/>
        <v>80574.14</v>
      </c>
      <c r="H57" s="1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0" customHeight="1">
      <c r="A58" s="2"/>
      <c r="B58" s="2"/>
      <c r="C58" s="2"/>
      <c r="D58" s="2"/>
      <c r="E58" s="2"/>
      <c r="F58" s="23" t="str">
        <f t="shared" ref="F58:G58" si="16">SUM(F56:F57)</f>
        <v>#REF!</v>
      </c>
      <c r="G58" s="23" t="str">
        <f t="shared" si="16"/>
        <v>#REF!</v>
      </c>
      <c r="H58" s="1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0" customHeight="1">
      <c r="A59" s="2"/>
      <c r="B59" s="2" t="s">
        <v>49</v>
      </c>
      <c r="C59" s="2"/>
      <c r="D59" s="2"/>
      <c r="E59" s="2"/>
      <c r="F59" s="11" t="str">
        <f t="shared" ref="F59:G59" si="17">F29</f>
        <v>#REF!</v>
      </c>
      <c r="G59" s="11">
        <f t="shared" si="17"/>
        <v>1200945.86</v>
      </c>
      <c r="H59" s="1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0" customHeight="1">
      <c r="A60" s="2"/>
      <c r="B60" s="2" t="s">
        <v>50</v>
      </c>
      <c r="C60" s="2"/>
      <c r="D60" s="2"/>
      <c r="E60" s="2"/>
      <c r="F60" s="24" t="str">
        <f t="shared" ref="F60:G60" si="18">F58-F59</f>
        <v>#REF!</v>
      </c>
      <c r="G60" s="24" t="str">
        <f t="shared" si="18"/>
        <v>#REF!</v>
      </c>
      <c r="H60" s="1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480314960629921" footer="0.0" header="0.0" left="0.7086614173228347" right="0.7086614173228347" top="0.7480314960629921"/>
  <pageSetup paperSize="9" orientation="landscape"/>
  <headerFooter>
    <oddFooter>&amp;L&amp;F&amp;F&amp;A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8.0" topLeftCell="E9" activePane="bottomRight" state="frozen"/>
      <selection activeCell="E1" sqref="E1" pane="topRight"/>
      <selection activeCell="A9" sqref="A9" pane="bottomLeft"/>
      <selection activeCell="E9" sqref="E9" pane="bottomRight"/>
    </sheetView>
  </sheetViews>
  <sheetFormatPr customHeight="1" defaultColWidth="12.63" defaultRowHeight="15.0"/>
  <cols>
    <col customWidth="1" min="1" max="1" width="12.88"/>
    <col customWidth="1" min="2" max="2" width="0.63"/>
    <col customWidth="1" min="3" max="3" width="34.38"/>
    <col customWidth="1" min="4" max="4" width="23.38"/>
    <col customWidth="1" hidden="1" min="5" max="5" width="13.25"/>
    <col customWidth="1" hidden="1" min="6" max="6" width="15.25"/>
    <col customWidth="1" min="7" max="8" width="19.63"/>
    <col customWidth="1" min="9" max="9" width="13.63"/>
    <col customWidth="1" min="10" max="10" width="14.75"/>
    <col customWidth="1" hidden="1" min="11" max="11" width="11.38"/>
    <col customWidth="1" hidden="1" min="12" max="12" width="13.88"/>
    <col customWidth="1" hidden="1" min="13" max="13" width="13.63"/>
    <col customWidth="1" hidden="1" min="14" max="14" width="12.38"/>
    <col customWidth="1" hidden="1" min="15" max="17" width="9.38"/>
    <col customWidth="1" hidden="1" min="18" max="18" width="13.63"/>
    <col customWidth="1" hidden="1" min="19" max="19" width="16.25"/>
    <col customWidth="1" min="20" max="21" width="14.63"/>
    <col customWidth="1" min="22" max="22" width="13.63"/>
    <col customWidth="1" min="23" max="23" width="14.25"/>
    <col customWidth="1" min="24" max="24" width="11.75"/>
    <col customWidth="1" min="25" max="25" width="10.75"/>
    <col customWidth="1" min="26" max="26" width="14.25"/>
  </cols>
  <sheetData>
    <row r="1" ht="12.75" customHeight="1">
      <c r="A1" s="25" t="s">
        <v>51</v>
      </c>
      <c r="B1" s="26"/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</row>
    <row r="2" ht="12.75" customHeight="1">
      <c r="A2" s="29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2"/>
    </row>
    <row r="3" ht="12.75" customHeight="1">
      <c r="A3" s="29" t="s">
        <v>52</v>
      </c>
      <c r="B3" s="30"/>
      <c r="C3" s="30"/>
      <c r="D3" s="30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2"/>
    </row>
    <row r="4" ht="12.75" customHeight="1">
      <c r="A4" s="29"/>
      <c r="B4" s="30"/>
      <c r="C4" s="30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2"/>
    </row>
    <row r="5" ht="12.75" customHeight="1">
      <c r="A5" s="29"/>
      <c r="B5" s="30"/>
      <c r="C5" s="30" t="s">
        <v>85</v>
      </c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2"/>
    </row>
    <row r="6" ht="23.25" customHeight="1">
      <c r="A6" s="29" t="s">
        <v>3</v>
      </c>
      <c r="B6" s="30"/>
      <c r="C6" s="30" t="s">
        <v>54</v>
      </c>
      <c r="D6" s="30" t="s">
        <v>55</v>
      </c>
      <c r="E6" s="33" t="s">
        <v>86</v>
      </c>
      <c r="F6" s="34"/>
      <c r="G6" s="33" t="s">
        <v>57</v>
      </c>
      <c r="H6" s="35"/>
      <c r="I6" s="35"/>
      <c r="J6" s="34"/>
      <c r="K6" s="33" t="s">
        <v>58</v>
      </c>
      <c r="L6" s="35"/>
      <c r="M6" s="34"/>
      <c r="N6" s="33" t="s">
        <v>59</v>
      </c>
      <c r="O6" s="35"/>
      <c r="P6" s="34"/>
      <c r="Q6" s="33" t="s">
        <v>60</v>
      </c>
      <c r="R6" s="35"/>
      <c r="S6" s="34"/>
      <c r="T6" s="33" t="s">
        <v>61</v>
      </c>
      <c r="U6" s="36"/>
      <c r="V6" s="36"/>
      <c r="W6" s="37"/>
      <c r="X6" s="33" t="s">
        <v>62</v>
      </c>
      <c r="Y6" s="34"/>
      <c r="Z6" s="38" t="s">
        <v>63</v>
      </c>
    </row>
    <row r="7" ht="12.75" customHeight="1">
      <c r="A7" s="39"/>
      <c r="B7" s="27"/>
      <c r="C7" s="27"/>
      <c r="D7" s="28"/>
      <c r="E7" s="39"/>
      <c r="F7" s="28"/>
      <c r="G7" s="39"/>
      <c r="H7" s="27"/>
      <c r="I7" s="27"/>
      <c r="J7" s="28"/>
      <c r="K7" s="39"/>
      <c r="L7" s="27"/>
      <c r="M7" s="28"/>
      <c r="N7" s="39"/>
      <c r="O7" s="27"/>
      <c r="P7" s="28"/>
      <c r="Q7" s="39"/>
      <c r="R7" s="27"/>
      <c r="S7" s="28"/>
      <c r="T7" s="27"/>
      <c r="U7" s="27"/>
      <c r="V7" s="27"/>
      <c r="W7" s="27"/>
      <c r="X7" s="40"/>
      <c r="Y7" s="41"/>
      <c r="Z7" s="42"/>
    </row>
    <row r="8" ht="12.75" customHeight="1">
      <c r="A8" s="43"/>
      <c r="B8" s="31"/>
      <c r="C8" s="31"/>
      <c r="D8" s="44"/>
      <c r="E8" s="45" t="s">
        <v>64</v>
      </c>
      <c r="F8" s="44" t="s">
        <v>65</v>
      </c>
      <c r="G8" s="45" t="s">
        <v>64</v>
      </c>
      <c r="H8" s="46" t="s">
        <v>66</v>
      </c>
      <c r="I8" s="46" t="s">
        <v>68</v>
      </c>
      <c r="J8" s="44" t="s">
        <v>65</v>
      </c>
      <c r="K8" s="45" t="s">
        <v>64</v>
      </c>
      <c r="L8" s="46"/>
      <c r="M8" s="44" t="s">
        <v>65</v>
      </c>
      <c r="N8" s="45" t="s">
        <v>64</v>
      </c>
      <c r="O8" s="46"/>
      <c r="P8" s="44" t="s">
        <v>65</v>
      </c>
      <c r="Q8" s="45" t="s">
        <v>64</v>
      </c>
      <c r="R8" s="46" t="s">
        <v>68</v>
      </c>
      <c r="S8" s="44" t="s">
        <v>65</v>
      </c>
      <c r="T8" s="45" t="s">
        <v>69</v>
      </c>
      <c r="U8" s="46" t="s">
        <v>70</v>
      </c>
      <c r="V8" s="46" t="s">
        <v>68</v>
      </c>
      <c r="W8" s="44" t="s">
        <v>65</v>
      </c>
      <c r="X8" s="43"/>
      <c r="Y8" s="32"/>
      <c r="Z8" s="47"/>
    </row>
    <row r="9" ht="12.75" customHeight="1">
      <c r="A9" s="48"/>
      <c r="B9" s="49"/>
      <c r="C9" s="50" t="s">
        <v>71</v>
      </c>
      <c r="D9" s="51"/>
      <c r="E9" s="52"/>
      <c r="F9" s="53" t="str">
        <f>#REF!</f>
        <v>#REF!</v>
      </c>
      <c r="G9" s="52"/>
      <c r="H9" s="54"/>
      <c r="I9" s="54"/>
      <c r="J9" s="53">
        <v>287892.2799999999</v>
      </c>
      <c r="K9" s="52"/>
      <c r="L9" s="54"/>
      <c r="M9" s="53">
        <v>0.0</v>
      </c>
      <c r="N9" s="52"/>
      <c r="O9" s="54" t="str">
        <f>#REF!</f>
        <v>#REF!</v>
      </c>
      <c r="P9" s="53">
        <v>0.0</v>
      </c>
      <c r="Q9" s="52"/>
      <c r="R9" s="54"/>
      <c r="S9" s="31"/>
      <c r="T9" s="52"/>
      <c r="U9" s="54"/>
      <c r="V9" s="54"/>
      <c r="W9" s="53">
        <v>320803.03999999986</v>
      </c>
      <c r="X9" s="55"/>
      <c r="Y9" s="56"/>
      <c r="Z9" s="57" t="str">
        <f t="shared" ref="Z9:Z48" si="1">F9+J9+M9+P9+S9+W9</f>
        <v>#REF!</v>
      </c>
    </row>
    <row r="10" ht="12.75" customHeight="1">
      <c r="A10" s="29"/>
      <c r="B10" s="30"/>
      <c r="C10" s="30"/>
      <c r="D10" s="51"/>
      <c r="E10" s="55"/>
      <c r="F10" s="56" t="str">
        <f t="shared" ref="F10:F47" si="2">F9+E10</f>
        <v>#REF!</v>
      </c>
      <c r="G10" s="55"/>
      <c r="H10" s="58"/>
      <c r="I10" s="58"/>
      <c r="J10" s="56">
        <f t="shared" ref="J10:J11" si="3">J9+G10</f>
        <v>287892.28</v>
      </c>
      <c r="K10" s="55"/>
      <c r="L10" s="58"/>
      <c r="M10" s="56">
        <f t="shared" ref="M10:M57" si="4">M9+L10</f>
        <v>0</v>
      </c>
      <c r="N10" s="55"/>
      <c r="O10" s="58"/>
      <c r="P10" s="56">
        <f t="shared" ref="P10:P48" si="5">P9+N10</f>
        <v>0</v>
      </c>
      <c r="Q10" s="55"/>
      <c r="R10" s="58">
        <f>SUM(R9)</f>
        <v>0</v>
      </c>
      <c r="S10" s="56"/>
      <c r="T10" s="55"/>
      <c r="U10" s="58"/>
      <c r="V10" s="58"/>
      <c r="W10" s="56">
        <f t="shared" ref="W10:W13" si="6">W9+Q10</f>
        <v>320803.04</v>
      </c>
      <c r="X10" s="55"/>
      <c r="Y10" s="56"/>
      <c r="Z10" s="57" t="str">
        <f t="shared" si="1"/>
        <v>#REF!</v>
      </c>
    </row>
    <row r="11" ht="12.75" customHeight="1">
      <c r="A11" s="48"/>
      <c r="B11" s="49"/>
      <c r="C11" s="50"/>
      <c r="D11" s="51"/>
      <c r="E11" s="55"/>
      <c r="F11" s="56" t="str">
        <f t="shared" si="2"/>
        <v>#REF!</v>
      </c>
      <c r="G11" s="55"/>
      <c r="H11" s="58"/>
      <c r="I11" s="58"/>
      <c r="J11" s="56">
        <f t="shared" si="3"/>
        <v>287892.28</v>
      </c>
      <c r="K11" s="55"/>
      <c r="L11" s="58"/>
      <c r="M11" s="56">
        <f t="shared" si="4"/>
        <v>0</v>
      </c>
      <c r="N11" s="55"/>
      <c r="O11" s="58"/>
      <c r="P11" s="56">
        <f t="shared" si="5"/>
        <v>0</v>
      </c>
      <c r="Q11" s="55"/>
      <c r="R11" s="58"/>
      <c r="S11" s="56"/>
      <c r="T11" s="55"/>
      <c r="U11" s="58"/>
      <c r="V11" s="58"/>
      <c r="W11" s="56">
        <f t="shared" si="6"/>
        <v>320803.04</v>
      </c>
      <c r="X11" s="55"/>
      <c r="Y11" s="56"/>
      <c r="Z11" s="57" t="str">
        <f t="shared" si="1"/>
        <v>#REF!</v>
      </c>
    </row>
    <row r="12" ht="12.75" customHeight="1">
      <c r="A12" s="48">
        <v>43221.0</v>
      </c>
      <c r="B12" s="49"/>
      <c r="C12" s="50" t="s">
        <v>87</v>
      </c>
      <c r="D12" s="51" t="s">
        <v>76</v>
      </c>
      <c r="E12" s="55"/>
      <c r="F12" s="56" t="str">
        <f t="shared" si="2"/>
        <v>#REF!</v>
      </c>
      <c r="G12" s="55"/>
      <c r="H12" s="58"/>
      <c r="I12" s="58">
        <v>62.85</v>
      </c>
      <c r="J12" s="56">
        <f t="shared" ref="J12:J57" si="7">J11+G12+I12</f>
        <v>287955.13</v>
      </c>
      <c r="K12" s="55"/>
      <c r="L12" s="58"/>
      <c r="M12" s="56">
        <f t="shared" si="4"/>
        <v>0</v>
      </c>
      <c r="N12" s="55"/>
      <c r="O12" s="58"/>
      <c r="P12" s="56">
        <f t="shared" si="5"/>
        <v>0</v>
      </c>
      <c r="Q12" s="55"/>
      <c r="R12" s="58"/>
      <c r="S12" s="56"/>
      <c r="T12" s="55"/>
      <c r="U12" s="58"/>
      <c r="V12" s="58"/>
      <c r="W12" s="56">
        <f t="shared" si="6"/>
        <v>320803.04</v>
      </c>
      <c r="X12" s="55"/>
      <c r="Y12" s="56"/>
      <c r="Z12" s="57" t="str">
        <f t="shared" si="1"/>
        <v>#REF!</v>
      </c>
    </row>
    <row r="13" ht="12.75" customHeight="1">
      <c r="A13" s="48">
        <v>43249.0</v>
      </c>
      <c r="B13" s="49"/>
      <c r="C13" s="50" t="s">
        <v>72</v>
      </c>
      <c r="D13" s="51" t="s">
        <v>73</v>
      </c>
      <c r="E13" s="55"/>
      <c r="F13" s="56" t="str">
        <f t="shared" si="2"/>
        <v>#REF!</v>
      </c>
      <c r="G13" s="55">
        <v>4166.67</v>
      </c>
      <c r="H13" s="58">
        <f>G13</f>
        <v>4166.67</v>
      </c>
      <c r="I13" s="58"/>
      <c r="J13" s="56">
        <f t="shared" si="7"/>
        <v>292121.8</v>
      </c>
      <c r="K13" s="55"/>
      <c r="L13" s="58"/>
      <c r="M13" s="56">
        <f t="shared" si="4"/>
        <v>0</v>
      </c>
      <c r="N13" s="55"/>
      <c r="O13" s="58"/>
      <c r="P13" s="56">
        <f t="shared" si="5"/>
        <v>0</v>
      </c>
      <c r="Q13" s="55"/>
      <c r="R13" s="58"/>
      <c r="S13" s="56"/>
      <c r="T13" s="55"/>
      <c r="U13" s="58"/>
      <c r="V13" s="58"/>
      <c r="W13" s="56">
        <f t="shared" si="6"/>
        <v>320803.04</v>
      </c>
      <c r="X13" s="55"/>
      <c r="Y13" s="56"/>
      <c r="Z13" s="57" t="str">
        <f t="shared" si="1"/>
        <v>#REF!</v>
      </c>
    </row>
    <row r="14" ht="12.75" customHeight="1">
      <c r="A14" s="48"/>
      <c r="B14" s="49"/>
      <c r="C14" s="50" t="s">
        <v>74</v>
      </c>
      <c r="D14" s="51"/>
      <c r="E14" s="55"/>
      <c r="F14" s="56" t="str">
        <f t="shared" si="2"/>
        <v>#REF!</v>
      </c>
      <c r="G14" s="55">
        <v>6905.29</v>
      </c>
      <c r="H14" s="58"/>
      <c r="I14" s="58"/>
      <c r="J14" s="56">
        <f t="shared" si="7"/>
        <v>299027.09</v>
      </c>
      <c r="K14" s="55"/>
      <c r="L14" s="58"/>
      <c r="M14" s="56">
        <f t="shared" si="4"/>
        <v>0</v>
      </c>
      <c r="N14" s="55"/>
      <c r="O14" s="58"/>
      <c r="P14" s="56">
        <f t="shared" si="5"/>
        <v>0</v>
      </c>
      <c r="Q14" s="55"/>
      <c r="R14" s="58"/>
      <c r="S14" s="56"/>
      <c r="T14" s="55">
        <f>-G14</f>
        <v>-6905.29</v>
      </c>
      <c r="U14" s="58">
        <f>-T14-V14</f>
        <v>4231.93</v>
      </c>
      <c r="V14" s="58">
        <v>2673.36</v>
      </c>
      <c r="W14" s="56">
        <f t="shared" ref="W14:W57" si="8">W13+T14+V14</f>
        <v>316571.11</v>
      </c>
      <c r="X14" s="55"/>
      <c r="Y14" s="56"/>
      <c r="Z14" s="57" t="str">
        <f t="shared" si="1"/>
        <v>#REF!</v>
      </c>
    </row>
    <row r="15" ht="12.75" customHeight="1">
      <c r="A15" s="48">
        <v>43252.0</v>
      </c>
      <c r="B15" s="49"/>
      <c r="C15" s="50" t="s">
        <v>75</v>
      </c>
      <c r="D15" s="51" t="s">
        <v>76</v>
      </c>
      <c r="E15" s="55"/>
      <c r="F15" s="56" t="str">
        <f t="shared" si="2"/>
        <v>#REF!</v>
      </c>
      <c r="G15" s="55"/>
      <c r="H15" s="58"/>
      <c r="I15" s="58">
        <v>61.37</v>
      </c>
      <c r="J15" s="56">
        <f t="shared" si="7"/>
        <v>299088.46</v>
      </c>
      <c r="K15" s="55"/>
      <c r="L15" s="58"/>
      <c r="M15" s="56">
        <f t="shared" si="4"/>
        <v>0</v>
      </c>
      <c r="N15" s="55"/>
      <c r="O15" s="58"/>
      <c r="P15" s="56">
        <f t="shared" si="5"/>
        <v>0</v>
      </c>
      <c r="Q15" s="55"/>
      <c r="R15" s="58"/>
      <c r="S15" s="56"/>
      <c r="T15" s="55"/>
      <c r="U15" s="58"/>
      <c r="V15" s="58"/>
      <c r="W15" s="56">
        <f t="shared" si="8"/>
        <v>316571.11</v>
      </c>
      <c r="X15" s="55"/>
      <c r="Y15" s="56"/>
      <c r="Z15" s="57" t="str">
        <f t="shared" si="1"/>
        <v>#REF!</v>
      </c>
    </row>
    <row r="16" ht="12.75" customHeight="1">
      <c r="A16" s="48">
        <v>43280.0</v>
      </c>
      <c r="B16" s="49"/>
      <c r="C16" s="50" t="s">
        <v>72</v>
      </c>
      <c r="D16" s="51" t="s">
        <v>73</v>
      </c>
      <c r="E16" s="55"/>
      <c r="F16" s="56" t="str">
        <f t="shared" si="2"/>
        <v>#REF!</v>
      </c>
      <c r="G16" s="55">
        <v>4166.67</v>
      </c>
      <c r="H16" s="58">
        <f>G16</f>
        <v>4166.67</v>
      </c>
      <c r="I16" s="58"/>
      <c r="J16" s="56">
        <f t="shared" si="7"/>
        <v>303255.13</v>
      </c>
      <c r="K16" s="55"/>
      <c r="L16" s="58"/>
      <c r="M16" s="56">
        <f t="shared" si="4"/>
        <v>0</v>
      </c>
      <c r="N16" s="55"/>
      <c r="O16" s="58"/>
      <c r="P16" s="56">
        <f t="shared" si="5"/>
        <v>0</v>
      </c>
      <c r="Q16" s="55"/>
      <c r="R16" s="58"/>
      <c r="S16" s="56"/>
      <c r="T16" s="55"/>
      <c r="U16" s="58"/>
      <c r="V16" s="58"/>
      <c r="W16" s="56">
        <f t="shared" si="8"/>
        <v>316571.11</v>
      </c>
      <c r="X16" s="55"/>
      <c r="Y16" s="56"/>
      <c r="Z16" s="57" t="str">
        <f t="shared" si="1"/>
        <v>#REF!</v>
      </c>
    </row>
    <row r="17" ht="12.75" customHeight="1">
      <c r="A17" s="48"/>
      <c r="B17" s="49"/>
      <c r="C17" s="50" t="s">
        <v>74</v>
      </c>
      <c r="D17" s="51"/>
      <c r="E17" s="55"/>
      <c r="F17" s="56" t="str">
        <f t="shared" si="2"/>
        <v>#REF!</v>
      </c>
      <c r="G17" s="55">
        <v>6905.29</v>
      </c>
      <c r="H17" s="58"/>
      <c r="I17" s="58"/>
      <c r="J17" s="56">
        <f t="shared" si="7"/>
        <v>310160.42</v>
      </c>
      <c r="K17" s="55"/>
      <c r="L17" s="58"/>
      <c r="M17" s="56">
        <f t="shared" si="4"/>
        <v>0</v>
      </c>
      <c r="N17" s="55"/>
      <c r="O17" s="58"/>
      <c r="P17" s="56">
        <f t="shared" si="5"/>
        <v>0</v>
      </c>
      <c r="Q17" s="55"/>
      <c r="R17" s="58"/>
      <c r="S17" s="56"/>
      <c r="T17" s="55">
        <f>-G17</f>
        <v>-6905.29</v>
      </c>
      <c r="U17" s="58">
        <f>-T17-V17</f>
        <v>4267.2</v>
      </c>
      <c r="V17" s="58">
        <v>2638.09</v>
      </c>
      <c r="W17" s="56">
        <f t="shared" si="8"/>
        <v>312303.91</v>
      </c>
      <c r="X17" s="55"/>
      <c r="Y17" s="56"/>
      <c r="Z17" s="57" t="str">
        <f t="shared" si="1"/>
        <v>#REF!</v>
      </c>
    </row>
    <row r="18" ht="12.75" customHeight="1">
      <c r="A18" s="48">
        <v>43282.0</v>
      </c>
      <c r="B18" s="49"/>
      <c r="C18" s="50" t="s">
        <v>75</v>
      </c>
      <c r="D18" s="51" t="s">
        <v>76</v>
      </c>
      <c r="E18" s="55"/>
      <c r="F18" s="56" t="str">
        <f t="shared" si="2"/>
        <v>#REF!</v>
      </c>
      <c r="G18" s="55"/>
      <c r="H18" s="58"/>
      <c r="I18" s="58">
        <v>63.81</v>
      </c>
      <c r="J18" s="56">
        <f t="shared" si="7"/>
        <v>310224.23</v>
      </c>
      <c r="K18" s="55"/>
      <c r="L18" s="58"/>
      <c r="M18" s="56">
        <f t="shared" si="4"/>
        <v>0</v>
      </c>
      <c r="N18" s="55"/>
      <c r="O18" s="58"/>
      <c r="P18" s="56">
        <f t="shared" si="5"/>
        <v>0</v>
      </c>
      <c r="Q18" s="55"/>
      <c r="R18" s="58"/>
      <c r="S18" s="56"/>
      <c r="T18" s="55"/>
      <c r="U18" s="58"/>
      <c r="V18" s="58"/>
      <c r="W18" s="56">
        <f t="shared" si="8"/>
        <v>312303.91</v>
      </c>
      <c r="X18" s="55"/>
      <c r="Y18" s="56"/>
      <c r="Z18" s="57" t="str">
        <f t="shared" si="1"/>
        <v>#REF!</v>
      </c>
    </row>
    <row r="19" ht="12.75" customHeight="1">
      <c r="A19" s="48">
        <v>43311.0</v>
      </c>
      <c r="B19" s="49"/>
      <c r="C19" s="50" t="s">
        <v>72</v>
      </c>
      <c r="D19" s="51" t="s">
        <v>73</v>
      </c>
      <c r="E19" s="55"/>
      <c r="F19" s="56" t="str">
        <f t="shared" si="2"/>
        <v>#REF!</v>
      </c>
      <c r="G19" s="55">
        <v>4166.67</v>
      </c>
      <c r="H19" s="58">
        <f>G19</f>
        <v>4166.67</v>
      </c>
      <c r="I19" s="58"/>
      <c r="J19" s="56">
        <f t="shared" si="7"/>
        <v>314390.9</v>
      </c>
      <c r="K19" s="55"/>
      <c r="L19" s="58"/>
      <c r="M19" s="56">
        <f t="shared" si="4"/>
        <v>0</v>
      </c>
      <c r="N19" s="55"/>
      <c r="O19" s="58"/>
      <c r="P19" s="56">
        <f t="shared" si="5"/>
        <v>0</v>
      </c>
      <c r="Q19" s="55"/>
      <c r="R19" s="58"/>
      <c r="S19" s="56">
        <f t="shared" ref="S19:S48" si="9">S18+Q19</f>
        <v>0</v>
      </c>
      <c r="T19" s="55"/>
      <c r="U19" s="58"/>
      <c r="V19" s="58"/>
      <c r="W19" s="56">
        <f t="shared" si="8"/>
        <v>312303.91</v>
      </c>
      <c r="X19" s="55"/>
      <c r="Y19" s="56"/>
      <c r="Z19" s="57" t="str">
        <f t="shared" si="1"/>
        <v>#REF!</v>
      </c>
    </row>
    <row r="20" ht="12.75" customHeight="1">
      <c r="A20" s="60"/>
      <c r="B20" s="30"/>
      <c r="C20" s="50" t="s">
        <v>74</v>
      </c>
      <c r="D20" s="51"/>
      <c r="E20" s="55"/>
      <c r="F20" s="56" t="str">
        <f t="shared" si="2"/>
        <v>#REF!</v>
      </c>
      <c r="G20" s="55">
        <v>6905.29</v>
      </c>
      <c r="H20" s="58"/>
      <c r="I20" s="58"/>
      <c r="J20" s="56">
        <f t="shared" si="7"/>
        <v>321296.19</v>
      </c>
      <c r="K20" s="55"/>
      <c r="L20" s="58"/>
      <c r="M20" s="56">
        <f t="shared" si="4"/>
        <v>0</v>
      </c>
      <c r="N20" s="55"/>
      <c r="O20" s="58"/>
      <c r="P20" s="56">
        <f t="shared" si="5"/>
        <v>0</v>
      </c>
      <c r="Q20" s="55"/>
      <c r="R20" s="58"/>
      <c r="S20" s="56">
        <f t="shared" si="9"/>
        <v>0</v>
      </c>
      <c r="T20" s="55">
        <f>-G20</f>
        <v>-6905.29</v>
      </c>
      <c r="U20" s="58">
        <f>-T20-V20</f>
        <v>4302.76</v>
      </c>
      <c r="V20" s="58">
        <v>2602.53</v>
      </c>
      <c r="W20" s="56">
        <f t="shared" si="8"/>
        <v>308001.15</v>
      </c>
      <c r="X20" s="55"/>
      <c r="Y20" s="56"/>
      <c r="Z20" s="57" t="str">
        <f t="shared" si="1"/>
        <v>#REF!</v>
      </c>
    </row>
    <row r="21" ht="12.75" customHeight="1">
      <c r="A21" s="48">
        <v>43313.0</v>
      </c>
      <c r="B21" s="49"/>
      <c r="C21" s="50" t="s">
        <v>75</v>
      </c>
      <c r="D21" s="51" t="s">
        <v>76</v>
      </c>
      <c r="E21" s="55"/>
      <c r="F21" s="56" t="str">
        <f t="shared" si="2"/>
        <v>#REF!</v>
      </c>
      <c r="G21" s="55"/>
      <c r="H21" s="58"/>
      <c r="I21" s="58">
        <v>63.9</v>
      </c>
      <c r="J21" s="56">
        <f t="shared" si="7"/>
        <v>321360.09</v>
      </c>
      <c r="K21" s="55"/>
      <c r="L21" s="58"/>
      <c r="M21" s="56">
        <f t="shared" si="4"/>
        <v>0</v>
      </c>
      <c r="N21" s="55"/>
      <c r="O21" s="58"/>
      <c r="P21" s="56">
        <f t="shared" si="5"/>
        <v>0</v>
      </c>
      <c r="Q21" s="55"/>
      <c r="R21" s="58"/>
      <c r="S21" s="56">
        <f t="shared" si="9"/>
        <v>0</v>
      </c>
      <c r="T21" s="55"/>
      <c r="U21" s="58"/>
      <c r="V21" s="58"/>
      <c r="W21" s="56">
        <f t="shared" si="8"/>
        <v>308001.15</v>
      </c>
      <c r="X21" s="55"/>
      <c r="Y21" s="56"/>
      <c r="Z21" s="57" t="str">
        <f t="shared" si="1"/>
        <v>#REF!</v>
      </c>
    </row>
    <row r="22" ht="12.75" customHeight="1">
      <c r="A22" s="48">
        <v>43340.0</v>
      </c>
      <c r="B22" s="49"/>
      <c r="C22" s="50" t="s">
        <v>72</v>
      </c>
      <c r="D22" s="51" t="s">
        <v>73</v>
      </c>
      <c r="E22" s="55"/>
      <c r="F22" s="56" t="str">
        <f t="shared" si="2"/>
        <v>#REF!</v>
      </c>
      <c r="G22" s="55">
        <v>4166.67</v>
      </c>
      <c r="H22" s="58">
        <f>G22</f>
        <v>4166.67</v>
      </c>
      <c r="I22" s="58"/>
      <c r="J22" s="56">
        <f t="shared" si="7"/>
        <v>325526.76</v>
      </c>
      <c r="K22" s="55"/>
      <c r="L22" s="58"/>
      <c r="M22" s="56">
        <f t="shared" si="4"/>
        <v>0</v>
      </c>
      <c r="N22" s="55"/>
      <c r="O22" s="58"/>
      <c r="P22" s="56">
        <f t="shared" si="5"/>
        <v>0</v>
      </c>
      <c r="Q22" s="55"/>
      <c r="R22" s="58"/>
      <c r="S22" s="56">
        <f t="shared" si="9"/>
        <v>0</v>
      </c>
      <c r="T22" s="55"/>
      <c r="U22" s="58"/>
      <c r="V22" s="58"/>
      <c r="W22" s="56">
        <f t="shared" si="8"/>
        <v>308001.15</v>
      </c>
      <c r="X22" s="55"/>
      <c r="Y22" s="56"/>
      <c r="Z22" s="57" t="str">
        <f t="shared" si="1"/>
        <v>#REF!</v>
      </c>
    </row>
    <row r="23" ht="12.75" customHeight="1">
      <c r="A23" s="48"/>
      <c r="B23" s="49"/>
      <c r="C23" s="50" t="s">
        <v>74</v>
      </c>
      <c r="D23" s="51"/>
      <c r="E23" s="55"/>
      <c r="F23" s="56" t="str">
        <f t="shared" si="2"/>
        <v>#REF!</v>
      </c>
      <c r="G23" s="55">
        <v>6905.29</v>
      </c>
      <c r="H23" s="58"/>
      <c r="I23" s="58"/>
      <c r="J23" s="56">
        <f t="shared" si="7"/>
        <v>332432.05</v>
      </c>
      <c r="K23" s="55"/>
      <c r="L23" s="58"/>
      <c r="M23" s="56">
        <f t="shared" si="4"/>
        <v>0</v>
      </c>
      <c r="N23" s="55"/>
      <c r="O23" s="58"/>
      <c r="P23" s="56">
        <f t="shared" si="5"/>
        <v>0</v>
      </c>
      <c r="Q23" s="55"/>
      <c r="R23" s="58"/>
      <c r="S23" s="56">
        <f t="shared" si="9"/>
        <v>0</v>
      </c>
      <c r="T23" s="55">
        <f>-G23</f>
        <v>-6905.29</v>
      </c>
      <c r="U23" s="58">
        <f>-T23-V23</f>
        <v>4338.61</v>
      </c>
      <c r="V23" s="58">
        <v>2566.68</v>
      </c>
      <c r="W23" s="56">
        <f t="shared" si="8"/>
        <v>303662.54</v>
      </c>
      <c r="X23" s="55"/>
      <c r="Y23" s="56"/>
      <c r="Z23" s="57" t="str">
        <f t="shared" si="1"/>
        <v>#REF!</v>
      </c>
    </row>
    <row r="24" ht="12.75" customHeight="1">
      <c r="A24" s="48">
        <v>43346.0</v>
      </c>
      <c r="B24" s="49"/>
      <c r="C24" s="50" t="s">
        <v>75</v>
      </c>
      <c r="D24" s="51" t="s">
        <v>76</v>
      </c>
      <c r="E24" s="55"/>
      <c r="F24" s="56" t="str">
        <f t="shared" si="2"/>
        <v>#REF!</v>
      </c>
      <c r="G24" s="55"/>
      <c r="H24" s="58"/>
      <c r="I24" s="58">
        <v>70.71</v>
      </c>
      <c r="J24" s="56">
        <f t="shared" si="7"/>
        <v>332502.76</v>
      </c>
      <c r="K24" s="55"/>
      <c r="L24" s="58"/>
      <c r="M24" s="56">
        <f t="shared" si="4"/>
        <v>0</v>
      </c>
      <c r="N24" s="55"/>
      <c r="O24" s="58"/>
      <c r="P24" s="56">
        <f t="shared" si="5"/>
        <v>0</v>
      </c>
      <c r="Q24" s="55"/>
      <c r="R24" s="58"/>
      <c r="S24" s="56">
        <f t="shared" si="9"/>
        <v>0</v>
      </c>
      <c r="T24" s="55"/>
      <c r="U24" s="58"/>
      <c r="V24" s="58"/>
      <c r="W24" s="56">
        <f t="shared" si="8"/>
        <v>303662.54</v>
      </c>
      <c r="X24" s="55"/>
      <c r="Y24" s="56"/>
      <c r="Z24" s="57" t="str">
        <f t="shared" si="1"/>
        <v>#REF!</v>
      </c>
    </row>
    <row r="25" ht="12.75" customHeight="1">
      <c r="A25" s="48">
        <v>43371.0</v>
      </c>
      <c r="B25" s="49"/>
      <c r="C25" s="50" t="s">
        <v>72</v>
      </c>
      <c r="D25" s="51" t="s">
        <v>73</v>
      </c>
      <c r="E25" s="55"/>
      <c r="F25" s="56" t="str">
        <f t="shared" si="2"/>
        <v>#REF!</v>
      </c>
      <c r="G25" s="55">
        <v>4166.67</v>
      </c>
      <c r="H25" s="58">
        <f>G25</f>
        <v>4166.67</v>
      </c>
      <c r="I25" s="58"/>
      <c r="J25" s="56">
        <f t="shared" si="7"/>
        <v>336669.43</v>
      </c>
      <c r="K25" s="55"/>
      <c r="L25" s="58"/>
      <c r="M25" s="56">
        <f t="shared" si="4"/>
        <v>0</v>
      </c>
      <c r="N25" s="55"/>
      <c r="O25" s="58"/>
      <c r="P25" s="56">
        <f t="shared" si="5"/>
        <v>0</v>
      </c>
      <c r="Q25" s="55"/>
      <c r="R25" s="58"/>
      <c r="S25" s="56">
        <f t="shared" si="9"/>
        <v>0</v>
      </c>
      <c r="T25" s="55"/>
      <c r="U25" s="58"/>
      <c r="V25" s="58"/>
      <c r="W25" s="56">
        <f t="shared" si="8"/>
        <v>303662.54</v>
      </c>
      <c r="X25" s="55"/>
      <c r="Y25" s="56"/>
      <c r="Z25" s="57" t="str">
        <f t="shared" si="1"/>
        <v>#REF!</v>
      </c>
    </row>
    <row r="26" ht="12.75" customHeight="1">
      <c r="A26" s="48"/>
      <c r="B26" s="49"/>
      <c r="C26" s="50" t="s">
        <v>74</v>
      </c>
      <c r="D26" s="51"/>
      <c r="E26" s="55"/>
      <c r="F26" s="56" t="str">
        <f t="shared" si="2"/>
        <v>#REF!</v>
      </c>
      <c r="G26" s="55">
        <v>6905.29</v>
      </c>
      <c r="H26" s="58"/>
      <c r="I26" s="58"/>
      <c r="J26" s="56">
        <f t="shared" si="7"/>
        <v>343574.72</v>
      </c>
      <c r="K26" s="55"/>
      <c r="L26" s="58"/>
      <c r="M26" s="56">
        <f t="shared" si="4"/>
        <v>0</v>
      </c>
      <c r="N26" s="55"/>
      <c r="O26" s="58"/>
      <c r="P26" s="56">
        <f t="shared" si="5"/>
        <v>0</v>
      </c>
      <c r="Q26" s="55"/>
      <c r="R26" s="58"/>
      <c r="S26" s="56">
        <f t="shared" si="9"/>
        <v>0</v>
      </c>
      <c r="T26" s="55">
        <f>-G26</f>
        <v>-6905.29</v>
      </c>
      <c r="U26" s="58">
        <f>-T26-V26</f>
        <v>4374.77</v>
      </c>
      <c r="V26" s="58">
        <v>2530.52</v>
      </c>
      <c r="W26" s="56">
        <f t="shared" si="8"/>
        <v>299287.77</v>
      </c>
      <c r="X26" s="55"/>
      <c r="Y26" s="56"/>
      <c r="Z26" s="57" t="str">
        <f t="shared" si="1"/>
        <v>#REF!</v>
      </c>
    </row>
    <row r="27" ht="12.75" customHeight="1">
      <c r="A27" s="48">
        <v>43374.0</v>
      </c>
      <c r="B27" s="49"/>
      <c r="C27" s="50" t="s">
        <v>75</v>
      </c>
      <c r="D27" s="51" t="s">
        <v>76</v>
      </c>
      <c r="E27" s="55"/>
      <c r="F27" s="56" t="str">
        <f t="shared" si="2"/>
        <v>#REF!</v>
      </c>
      <c r="G27" s="55"/>
      <c r="H27" s="58"/>
      <c r="I27" s="58">
        <v>72.27</v>
      </c>
      <c r="J27" s="56">
        <f t="shared" si="7"/>
        <v>343646.99</v>
      </c>
      <c r="K27" s="55"/>
      <c r="L27" s="58"/>
      <c r="M27" s="56">
        <f t="shared" si="4"/>
        <v>0</v>
      </c>
      <c r="N27" s="55"/>
      <c r="O27" s="58"/>
      <c r="P27" s="56">
        <f t="shared" si="5"/>
        <v>0</v>
      </c>
      <c r="Q27" s="55"/>
      <c r="R27" s="58"/>
      <c r="S27" s="56">
        <f t="shared" si="9"/>
        <v>0</v>
      </c>
      <c r="T27" s="55"/>
      <c r="U27" s="58"/>
      <c r="V27" s="58"/>
      <c r="W27" s="56">
        <f t="shared" si="8"/>
        <v>299287.77</v>
      </c>
      <c r="X27" s="55"/>
      <c r="Y27" s="56"/>
      <c r="Z27" s="57" t="str">
        <f t="shared" si="1"/>
        <v>#REF!</v>
      </c>
    </row>
    <row r="28" ht="12.75" customHeight="1">
      <c r="A28" s="48">
        <v>43402.0</v>
      </c>
      <c r="B28" s="30"/>
      <c r="C28" s="50" t="s">
        <v>72</v>
      </c>
      <c r="D28" s="51" t="s">
        <v>73</v>
      </c>
      <c r="E28" s="55"/>
      <c r="F28" s="56" t="str">
        <f t="shared" si="2"/>
        <v>#REF!</v>
      </c>
      <c r="G28" s="55">
        <v>4166.67</v>
      </c>
      <c r="H28" s="58">
        <f>G28</f>
        <v>4166.67</v>
      </c>
      <c r="I28" s="58"/>
      <c r="J28" s="56">
        <f t="shared" si="7"/>
        <v>347813.66</v>
      </c>
      <c r="K28" s="55"/>
      <c r="L28" s="58"/>
      <c r="M28" s="56">
        <f t="shared" si="4"/>
        <v>0</v>
      </c>
      <c r="N28" s="55"/>
      <c r="O28" s="58"/>
      <c r="P28" s="56">
        <f t="shared" si="5"/>
        <v>0</v>
      </c>
      <c r="Q28" s="55"/>
      <c r="R28" s="58"/>
      <c r="S28" s="56">
        <f t="shared" si="9"/>
        <v>0</v>
      </c>
      <c r="T28" s="55"/>
      <c r="U28" s="58"/>
      <c r="V28" s="58"/>
      <c r="W28" s="56">
        <f t="shared" si="8"/>
        <v>299287.77</v>
      </c>
      <c r="X28" s="55"/>
      <c r="Y28" s="56"/>
      <c r="Z28" s="57" t="str">
        <f t="shared" si="1"/>
        <v>#REF!</v>
      </c>
    </row>
    <row r="29" ht="12.75" customHeight="1">
      <c r="A29" s="48"/>
      <c r="B29" s="30"/>
      <c r="C29" s="50" t="s">
        <v>74</v>
      </c>
      <c r="D29" s="51"/>
      <c r="E29" s="55"/>
      <c r="F29" s="56" t="str">
        <f t="shared" si="2"/>
        <v>#REF!</v>
      </c>
      <c r="G29" s="55">
        <v>6905.29</v>
      </c>
      <c r="H29" s="58"/>
      <c r="I29" s="58"/>
      <c r="J29" s="56">
        <f t="shared" si="7"/>
        <v>354718.95</v>
      </c>
      <c r="K29" s="55"/>
      <c r="L29" s="58"/>
      <c r="M29" s="56">
        <f t="shared" si="4"/>
        <v>0</v>
      </c>
      <c r="N29" s="55"/>
      <c r="O29" s="58"/>
      <c r="P29" s="56">
        <f t="shared" si="5"/>
        <v>0</v>
      </c>
      <c r="Q29" s="55"/>
      <c r="R29" s="58"/>
      <c r="S29" s="56">
        <f t="shared" si="9"/>
        <v>0</v>
      </c>
      <c r="T29" s="55">
        <f>-G29</f>
        <v>-6905.29</v>
      </c>
      <c r="U29" s="58">
        <f>-T29-V29</f>
        <v>4411.23</v>
      </c>
      <c r="V29" s="58">
        <v>2494.06</v>
      </c>
      <c r="W29" s="56">
        <f t="shared" si="8"/>
        <v>294876.54</v>
      </c>
      <c r="X29" s="55"/>
      <c r="Y29" s="56"/>
      <c r="Z29" s="57" t="str">
        <f t="shared" si="1"/>
        <v>#REF!</v>
      </c>
    </row>
    <row r="30" ht="12.75" customHeight="1">
      <c r="A30" s="48">
        <v>43405.0</v>
      </c>
      <c r="B30" s="30"/>
      <c r="C30" s="50" t="s">
        <v>75</v>
      </c>
      <c r="D30" s="51" t="s">
        <v>76</v>
      </c>
      <c r="E30" s="55"/>
      <c r="F30" s="56" t="str">
        <f t="shared" si="2"/>
        <v>#REF!</v>
      </c>
      <c r="G30" s="55"/>
      <c r="H30" s="58"/>
      <c r="I30" s="58">
        <v>87.83</v>
      </c>
      <c r="J30" s="56">
        <f t="shared" si="7"/>
        <v>354806.78</v>
      </c>
      <c r="K30" s="55"/>
      <c r="L30" s="58"/>
      <c r="M30" s="56">
        <f t="shared" si="4"/>
        <v>0</v>
      </c>
      <c r="N30" s="55"/>
      <c r="O30" s="58"/>
      <c r="P30" s="56">
        <f t="shared" si="5"/>
        <v>0</v>
      </c>
      <c r="Q30" s="55"/>
      <c r="R30" s="58"/>
      <c r="S30" s="56">
        <f t="shared" si="9"/>
        <v>0</v>
      </c>
      <c r="T30" s="55"/>
      <c r="U30" s="58"/>
      <c r="V30" s="58"/>
      <c r="W30" s="56">
        <f t="shared" si="8"/>
        <v>294876.54</v>
      </c>
      <c r="X30" s="55"/>
      <c r="Y30" s="56"/>
      <c r="Z30" s="57" t="str">
        <f t="shared" si="1"/>
        <v>#REF!</v>
      </c>
    </row>
    <row r="31" ht="12.75" customHeight="1">
      <c r="A31" s="48">
        <v>43432.0</v>
      </c>
      <c r="B31" s="30"/>
      <c r="C31" s="50" t="s">
        <v>72</v>
      </c>
      <c r="D31" s="51" t="s">
        <v>73</v>
      </c>
      <c r="E31" s="55"/>
      <c r="F31" s="56" t="str">
        <f t="shared" si="2"/>
        <v>#REF!</v>
      </c>
      <c r="G31" s="55">
        <v>4166.67</v>
      </c>
      <c r="H31" s="58">
        <f>G31</f>
        <v>4166.67</v>
      </c>
      <c r="I31" s="58"/>
      <c r="J31" s="56">
        <f t="shared" si="7"/>
        <v>358973.45</v>
      </c>
      <c r="K31" s="55"/>
      <c r="L31" s="58"/>
      <c r="M31" s="56">
        <f t="shared" si="4"/>
        <v>0</v>
      </c>
      <c r="N31" s="55"/>
      <c r="O31" s="58"/>
      <c r="P31" s="56">
        <f t="shared" si="5"/>
        <v>0</v>
      </c>
      <c r="Q31" s="55"/>
      <c r="R31" s="58"/>
      <c r="S31" s="56">
        <f t="shared" si="9"/>
        <v>0</v>
      </c>
      <c r="T31" s="55"/>
      <c r="U31" s="58"/>
      <c r="V31" s="58"/>
      <c r="W31" s="56">
        <f t="shared" si="8"/>
        <v>294876.54</v>
      </c>
      <c r="X31" s="55"/>
      <c r="Y31" s="56"/>
      <c r="Z31" s="57" t="str">
        <f t="shared" si="1"/>
        <v>#REF!</v>
      </c>
    </row>
    <row r="32" ht="12.75" customHeight="1">
      <c r="A32" s="48"/>
      <c r="B32" s="30"/>
      <c r="C32" s="50" t="s">
        <v>74</v>
      </c>
      <c r="D32" s="51"/>
      <c r="E32" s="55"/>
      <c r="F32" s="56" t="str">
        <f t="shared" si="2"/>
        <v>#REF!</v>
      </c>
      <c r="G32" s="55">
        <v>6905.29</v>
      </c>
      <c r="H32" s="58"/>
      <c r="I32" s="58"/>
      <c r="J32" s="56">
        <f t="shared" si="7"/>
        <v>365878.74</v>
      </c>
      <c r="K32" s="55"/>
      <c r="L32" s="58"/>
      <c r="M32" s="56">
        <f t="shared" si="4"/>
        <v>0</v>
      </c>
      <c r="N32" s="55"/>
      <c r="O32" s="58"/>
      <c r="P32" s="56">
        <f t="shared" si="5"/>
        <v>0</v>
      </c>
      <c r="Q32" s="55"/>
      <c r="R32" s="58"/>
      <c r="S32" s="56">
        <f t="shared" si="9"/>
        <v>0</v>
      </c>
      <c r="T32" s="55">
        <f>-G32</f>
        <v>-6905.29</v>
      </c>
      <c r="U32" s="58">
        <f>-T32-V32</f>
        <v>4447.99</v>
      </c>
      <c r="V32" s="58">
        <v>2457.3</v>
      </c>
      <c r="W32" s="56">
        <f t="shared" si="8"/>
        <v>290428.55</v>
      </c>
      <c r="X32" s="55"/>
      <c r="Y32" s="56"/>
      <c r="Z32" s="57" t="str">
        <f t="shared" si="1"/>
        <v>#REF!</v>
      </c>
    </row>
    <row r="33" ht="12.75" customHeight="1">
      <c r="A33" s="48">
        <v>43435.0</v>
      </c>
      <c r="B33" s="49"/>
      <c r="C33" s="50" t="s">
        <v>75</v>
      </c>
      <c r="D33" s="51" t="s">
        <v>76</v>
      </c>
      <c r="E33" s="55"/>
      <c r="F33" s="56" t="str">
        <f t="shared" si="2"/>
        <v>#REF!</v>
      </c>
      <c r="G33" s="55"/>
      <c r="H33" s="58"/>
      <c r="I33" s="58">
        <f>529.83-436.06</f>
        <v>93.77</v>
      </c>
      <c r="J33" s="56">
        <f t="shared" si="7"/>
        <v>365972.51</v>
      </c>
      <c r="K33" s="58"/>
      <c r="L33" s="58"/>
      <c r="M33" s="56">
        <f t="shared" si="4"/>
        <v>0</v>
      </c>
      <c r="N33" s="58"/>
      <c r="O33" s="58"/>
      <c r="P33" s="58">
        <f t="shared" si="5"/>
        <v>0</v>
      </c>
      <c r="Q33" s="55"/>
      <c r="R33" s="58"/>
      <c r="S33" s="56">
        <f t="shared" si="9"/>
        <v>0</v>
      </c>
      <c r="T33" s="55"/>
      <c r="U33" s="58"/>
      <c r="V33" s="58"/>
      <c r="W33" s="56">
        <f t="shared" si="8"/>
        <v>290428.55</v>
      </c>
      <c r="X33" s="58"/>
      <c r="Y33" s="58"/>
      <c r="Z33" s="57" t="str">
        <f t="shared" si="1"/>
        <v>#REF!</v>
      </c>
    </row>
    <row r="34" ht="12.75" customHeight="1">
      <c r="A34" s="48">
        <v>43462.0</v>
      </c>
      <c r="B34" s="49"/>
      <c r="C34" s="50" t="s">
        <v>72</v>
      </c>
      <c r="D34" s="51" t="s">
        <v>73</v>
      </c>
      <c r="E34" s="55"/>
      <c r="F34" s="56" t="str">
        <f t="shared" si="2"/>
        <v>#REF!</v>
      </c>
      <c r="G34" s="55">
        <v>4166.67</v>
      </c>
      <c r="H34" s="58">
        <f>G34</f>
        <v>4166.67</v>
      </c>
      <c r="I34" s="58"/>
      <c r="J34" s="56">
        <f t="shared" si="7"/>
        <v>370139.18</v>
      </c>
      <c r="K34" s="58"/>
      <c r="L34" s="58"/>
      <c r="M34" s="56">
        <f t="shared" si="4"/>
        <v>0</v>
      </c>
      <c r="N34" s="58"/>
      <c r="O34" s="58"/>
      <c r="P34" s="58">
        <f t="shared" si="5"/>
        <v>0</v>
      </c>
      <c r="Q34" s="55"/>
      <c r="R34" s="58"/>
      <c r="S34" s="56">
        <f t="shared" si="9"/>
        <v>0</v>
      </c>
      <c r="T34" s="58"/>
      <c r="U34" s="58"/>
      <c r="V34" s="58"/>
      <c r="W34" s="56">
        <f t="shared" si="8"/>
        <v>290428.55</v>
      </c>
      <c r="X34" s="58"/>
      <c r="Y34" s="58"/>
      <c r="Z34" s="57" t="str">
        <f t="shared" si="1"/>
        <v>#REF!</v>
      </c>
    </row>
    <row r="35" ht="12.75" customHeight="1">
      <c r="A35" s="48"/>
      <c r="B35" s="49"/>
      <c r="C35" s="50" t="s">
        <v>74</v>
      </c>
      <c r="D35" s="51"/>
      <c r="E35" s="55"/>
      <c r="F35" s="56" t="str">
        <f t="shared" si="2"/>
        <v>#REF!</v>
      </c>
      <c r="G35" s="55">
        <v>6905.29</v>
      </c>
      <c r="H35" s="58"/>
      <c r="I35" s="58"/>
      <c r="J35" s="56">
        <f t="shared" si="7"/>
        <v>377044.47</v>
      </c>
      <c r="K35" s="58"/>
      <c r="L35" s="58"/>
      <c r="M35" s="56">
        <f t="shared" si="4"/>
        <v>0</v>
      </c>
      <c r="N35" s="58"/>
      <c r="O35" s="58"/>
      <c r="P35" s="58">
        <f t="shared" si="5"/>
        <v>0</v>
      </c>
      <c r="Q35" s="55"/>
      <c r="R35" s="58"/>
      <c r="S35" s="56">
        <f t="shared" si="9"/>
        <v>0</v>
      </c>
      <c r="T35" s="55">
        <f>-G35</f>
        <v>-6905.29</v>
      </c>
      <c r="U35" s="58">
        <f>-T35-V35</f>
        <v>4485.05</v>
      </c>
      <c r="V35" s="58">
        <v>2420.24</v>
      </c>
      <c r="W35" s="56">
        <f t="shared" si="8"/>
        <v>285943.5</v>
      </c>
      <c r="X35" s="58"/>
      <c r="Y35" s="58"/>
      <c r="Z35" s="57" t="str">
        <f t="shared" si="1"/>
        <v>#REF!</v>
      </c>
    </row>
    <row r="36" ht="12.75" customHeight="1">
      <c r="A36" s="48">
        <v>43466.0</v>
      </c>
      <c r="B36" s="49"/>
      <c r="C36" s="50" t="s">
        <v>75</v>
      </c>
      <c r="D36" s="51" t="s">
        <v>76</v>
      </c>
      <c r="E36" s="55"/>
      <c r="F36" s="56" t="str">
        <f t="shared" si="2"/>
        <v>#REF!</v>
      </c>
      <c r="G36" s="55"/>
      <c r="H36" s="58"/>
      <c r="I36" s="58"/>
      <c r="J36" s="56">
        <f t="shared" si="7"/>
        <v>377044.47</v>
      </c>
      <c r="K36" s="58"/>
      <c r="L36" s="58"/>
      <c r="M36" s="56">
        <f t="shared" si="4"/>
        <v>0</v>
      </c>
      <c r="N36" s="58"/>
      <c r="O36" s="58"/>
      <c r="P36" s="58">
        <f t="shared" si="5"/>
        <v>0</v>
      </c>
      <c r="Q36" s="55"/>
      <c r="R36" s="58"/>
      <c r="S36" s="56">
        <f t="shared" si="9"/>
        <v>0</v>
      </c>
      <c r="T36" s="55"/>
      <c r="U36" s="58"/>
      <c r="V36" s="58"/>
      <c r="W36" s="56">
        <f t="shared" si="8"/>
        <v>285943.5</v>
      </c>
      <c r="X36" s="58"/>
      <c r="Y36" s="58"/>
      <c r="Z36" s="57" t="str">
        <f t="shared" si="1"/>
        <v>#REF!</v>
      </c>
    </row>
    <row r="37" ht="12.75" customHeight="1">
      <c r="A37" s="48">
        <v>43493.0</v>
      </c>
      <c r="B37" s="49"/>
      <c r="C37" s="50" t="s">
        <v>72</v>
      </c>
      <c r="D37" s="51" t="s">
        <v>73</v>
      </c>
      <c r="E37" s="55"/>
      <c r="F37" s="56" t="str">
        <f t="shared" si="2"/>
        <v>#REF!</v>
      </c>
      <c r="G37" s="55">
        <v>4166.67</v>
      </c>
      <c r="H37" s="58">
        <f>G37</f>
        <v>4166.67</v>
      </c>
      <c r="I37" s="58"/>
      <c r="J37" s="56">
        <f t="shared" si="7"/>
        <v>381211.14</v>
      </c>
      <c r="K37" s="58"/>
      <c r="L37" s="58"/>
      <c r="M37" s="56">
        <f t="shared" si="4"/>
        <v>0</v>
      </c>
      <c r="N37" s="58"/>
      <c r="O37" s="58"/>
      <c r="P37" s="58">
        <f t="shared" si="5"/>
        <v>0</v>
      </c>
      <c r="Q37" s="55"/>
      <c r="R37" s="58"/>
      <c r="S37" s="56">
        <f t="shared" si="9"/>
        <v>0</v>
      </c>
      <c r="T37" s="55"/>
      <c r="U37" s="58"/>
      <c r="V37" s="58"/>
      <c r="W37" s="56">
        <f t="shared" si="8"/>
        <v>285943.5</v>
      </c>
      <c r="X37" s="58"/>
      <c r="Y37" s="58"/>
      <c r="Z37" s="57" t="str">
        <f t="shared" si="1"/>
        <v>#REF!</v>
      </c>
    </row>
    <row r="38" ht="12.75" customHeight="1">
      <c r="A38" s="48"/>
      <c r="B38" s="49"/>
      <c r="C38" s="50" t="s">
        <v>74</v>
      </c>
      <c r="D38" s="51"/>
      <c r="E38" s="55"/>
      <c r="F38" s="56" t="str">
        <f t="shared" si="2"/>
        <v>#REF!</v>
      </c>
      <c r="G38" s="55">
        <v>6905.29</v>
      </c>
      <c r="H38" s="58"/>
      <c r="I38" s="58"/>
      <c r="J38" s="56">
        <f t="shared" si="7"/>
        <v>388116.43</v>
      </c>
      <c r="K38" s="58"/>
      <c r="L38" s="58"/>
      <c r="M38" s="56">
        <f t="shared" si="4"/>
        <v>0</v>
      </c>
      <c r="N38" s="58"/>
      <c r="O38" s="58"/>
      <c r="P38" s="58">
        <f t="shared" si="5"/>
        <v>0</v>
      </c>
      <c r="Q38" s="55"/>
      <c r="R38" s="58"/>
      <c r="S38" s="56">
        <f t="shared" si="9"/>
        <v>0</v>
      </c>
      <c r="T38" s="55">
        <f>-G38</f>
        <v>-6905.29</v>
      </c>
      <c r="U38" s="58">
        <f>-T38-V38</f>
        <v>4522.43</v>
      </c>
      <c r="V38" s="58">
        <v>2382.86</v>
      </c>
      <c r="W38" s="56">
        <f t="shared" si="8"/>
        <v>281421.07</v>
      </c>
      <c r="X38" s="58"/>
      <c r="Y38" s="58"/>
      <c r="Z38" s="57" t="str">
        <f t="shared" si="1"/>
        <v>#REF!</v>
      </c>
    </row>
    <row r="39" ht="12.75" customHeight="1">
      <c r="A39" s="48">
        <v>43497.0</v>
      </c>
      <c r="B39" s="49"/>
      <c r="C39" s="50" t="s">
        <v>75</v>
      </c>
      <c r="D39" s="51" t="s">
        <v>76</v>
      </c>
      <c r="E39" s="55"/>
      <c r="F39" s="56" t="str">
        <f t="shared" si="2"/>
        <v>#REF!</v>
      </c>
      <c r="G39" s="55"/>
      <c r="H39" s="58"/>
      <c r="I39" s="58"/>
      <c r="J39" s="56">
        <f t="shared" si="7"/>
        <v>388116.43</v>
      </c>
      <c r="K39" s="58"/>
      <c r="L39" s="58"/>
      <c r="M39" s="56">
        <f t="shared" si="4"/>
        <v>0</v>
      </c>
      <c r="N39" s="58"/>
      <c r="O39" s="58"/>
      <c r="P39" s="58">
        <f t="shared" si="5"/>
        <v>0</v>
      </c>
      <c r="Q39" s="55"/>
      <c r="R39" s="58"/>
      <c r="S39" s="56">
        <f t="shared" si="9"/>
        <v>0</v>
      </c>
      <c r="T39" s="55"/>
      <c r="U39" s="58"/>
      <c r="V39" s="58"/>
      <c r="W39" s="56">
        <f t="shared" si="8"/>
        <v>281421.07</v>
      </c>
      <c r="X39" s="58"/>
      <c r="Y39" s="58"/>
      <c r="Z39" s="57" t="str">
        <f t="shared" si="1"/>
        <v>#REF!</v>
      </c>
    </row>
    <row r="40" ht="12.75" customHeight="1">
      <c r="A40" s="48">
        <v>43524.0</v>
      </c>
      <c r="B40" s="49"/>
      <c r="C40" s="50" t="s">
        <v>72</v>
      </c>
      <c r="D40" s="51" t="s">
        <v>73</v>
      </c>
      <c r="E40" s="55"/>
      <c r="F40" s="56" t="str">
        <f t="shared" si="2"/>
        <v>#REF!</v>
      </c>
      <c r="G40" s="55">
        <v>4166.67</v>
      </c>
      <c r="H40" s="58">
        <f>G40</f>
        <v>4166.67</v>
      </c>
      <c r="I40" s="58"/>
      <c r="J40" s="56">
        <f t="shared" si="7"/>
        <v>392283.1</v>
      </c>
      <c r="K40" s="58"/>
      <c r="L40" s="58"/>
      <c r="M40" s="56">
        <f t="shared" si="4"/>
        <v>0</v>
      </c>
      <c r="N40" s="58"/>
      <c r="O40" s="58"/>
      <c r="P40" s="58">
        <f t="shared" si="5"/>
        <v>0</v>
      </c>
      <c r="Q40" s="55"/>
      <c r="R40" s="58"/>
      <c r="S40" s="56">
        <f t="shared" si="9"/>
        <v>0</v>
      </c>
      <c r="T40" s="58"/>
      <c r="U40" s="58"/>
      <c r="V40" s="58"/>
      <c r="W40" s="56">
        <f t="shared" si="8"/>
        <v>281421.07</v>
      </c>
      <c r="X40" s="58"/>
      <c r="Y40" s="58"/>
      <c r="Z40" s="57" t="str">
        <f t="shared" si="1"/>
        <v>#REF!</v>
      </c>
    </row>
    <row r="41" ht="12.75" customHeight="1">
      <c r="A41" s="48"/>
      <c r="B41" s="49"/>
      <c r="C41" s="50" t="s">
        <v>74</v>
      </c>
      <c r="D41" s="51"/>
      <c r="E41" s="55"/>
      <c r="F41" s="56" t="str">
        <f t="shared" si="2"/>
        <v>#REF!</v>
      </c>
      <c r="G41" s="55">
        <v>6246.73</v>
      </c>
      <c r="H41" s="58"/>
      <c r="I41" s="58"/>
      <c r="J41" s="56">
        <f t="shared" si="7"/>
        <v>398529.83</v>
      </c>
      <c r="K41" s="58"/>
      <c r="L41" s="58"/>
      <c r="M41" s="56">
        <f t="shared" si="4"/>
        <v>0</v>
      </c>
      <c r="N41" s="58"/>
      <c r="O41" s="58"/>
      <c r="P41" s="58">
        <f t="shared" si="5"/>
        <v>0</v>
      </c>
      <c r="Q41" s="55"/>
      <c r="R41" s="58"/>
      <c r="S41" s="56">
        <f t="shared" si="9"/>
        <v>0</v>
      </c>
      <c r="T41" s="55">
        <f>-G41</f>
        <v>-6246.73</v>
      </c>
      <c r="U41" s="58">
        <f>-T41-V41</f>
        <v>5074.14</v>
      </c>
      <c r="V41" s="58">
        <v>1172.59</v>
      </c>
      <c r="W41" s="56">
        <f t="shared" si="8"/>
        <v>276346.93</v>
      </c>
      <c r="X41" s="58"/>
      <c r="Y41" s="58"/>
      <c r="Z41" s="57" t="str">
        <f t="shared" si="1"/>
        <v>#REF!</v>
      </c>
    </row>
    <row r="42" ht="12.75" customHeight="1">
      <c r="A42" s="48">
        <v>43525.0</v>
      </c>
      <c r="B42" s="49"/>
      <c r="C42" s="50" t="s">
        <v>75</v>
      </c>
      <c r="D42" s="51" t="s">
        <v>76</v>
      </c>
      <c r="E42" s="55"/>
      <c r="F42" s="56" t="str">
        <f t="shared" si="2"/>
        <v>#REF!</v>
      </c>
      <c r="G42" s="55"/>
      <c r="H42" s="58"/>
      <c r="I42" s="58"/>
      <c r="J42" s="56">
        <f t="shared" si="7"/>
        <v>398529.83</v>
      </c>
      <c r="K42" s="58"/>
      <c r="L42" s="58"/>
      <c r="M42" s="56">
        <f t="shared" si="4"/>
        <v>0</v>
      </c>
      <c r="N42" s="58"/>
      <c r="O42" s="58"/>
      <c r="P42" s="58">
        <f t="shared" si="5"/>
        <v>0</v>
      </c>
      <c r="Q42" s="55"/>
      <c r="R42" s="58"/>
      <c r="S42" s="56">
        <f t="shared" si="9"/>
        <v>0</v>
      </c>
      <c r="T42" s="55"/>
      <c r="U42" s="58"/>
      <c r="V42" s="58"/>
      <c r="W42" s="56">
        <f t="shared" si="8"/>
        <v>276346.93</v>
      </c>
      <c r="X42" s="58"/>
      <c r="Y42" s="58"/>
      <c r="Z42" s="57" t="str">
        <f t="shared" si="1"/>
        <v>#REF!</v>
      </c>
    </row>
    <row r="43" ht="12.75" customHeight="1">
      <c r="A43" s="48">
        <v>43552.0</v>
      </c>
      <c r="B43" s="49"/>
      <c r="C43" s="50" t="s">
        <v>72</v>
      </c>
      <c r="D43" s="51" t="s">
        <v>73</v>
      </c>
      <c r="E43" s="55"/>
      <c r="F43" s="56" t="str">
        <f t="shared" si="2"/>
        <v>#REF!</v>
      </c>
      <c r="G43" s="55">
        <v>4166.67</v>
      </c>
      <c r="H43" s="58">
        <f>G43</f>
        <v>4166.67</v>
      </c>
      <c r="I43" s="58"/>
      <c r="J43" s="56">
        <f t="shared" si="7"/>
        <v>402696.5</v>
      </c>
      <c r="K43" s="58"/>
      <c r="L43" s="58"/>
      <c r="M43" s="56">
        <f t="shared" si="4"/>
        <v>0</v>
      </c>
      <c r="N43" s="58"/>
      <c r="O43" s="58"/>
      <c r="P43" s="58">
        <f t="shared" si="5"/>
        <v>0</v>
      </c>
      <c r="Q43" s="55"/>
      <c r="R43" s="58"/>
      <c r="S43" s="56">
        <f t="shared" si="9"/>
        <v>0</v>
      </c>
      <c r="T43" s="55"/>
      <c r="U43" s="58"/>
      <c r="V43" s="58"/>
      <c r="W43" s="56">
        <f t="shared" si="8"/>
        <v>276346.93</v>
      </c>
      <c r="X43" s="58"/>
      <c r="Y43" s="58"/>
      <c r="Z43" s="57" t="str">
        <f t="shared" si="1"/>
        <v>#REF!</v>
      </c>
    </row>
    <row r="44" ht="12.75" customHeight="1">
      <c r="A44" s="48"/>
      <c r="B44" s="49"/>
      <c r="C44" s="50" t="s">
        <v>74</v>
      </c>
      <c r="D44" s="51"/>
      <c r="E44" s="55"/>
      <c r="F44" s="56" t="str">
        <f t="shared" si="2"/>
        <v>#REF!</v>
      </c>
      <c r="G44" s="55">
        <v>6246.73</v>
      </c>
      <c r="H44" s="58"/>
      <c r="I44" s="58"/>
      <c r="J44" s="56">
        <f t="shared" si="7"/>
        <v>408943.23</v>
      </c>
      <c r="K44" s="58"/>
      <c r="L44" s="58"/>
      <c r="M44" s="56">
        <f t="shared" si="4"/>
        <v>0</v>
      </c>
      <c r="N44" s="58"/>
      <c r="O44" s="58"/>
      <c r="P44" s="58">
        <f t="shared" si="5"/>
        <v>0</v>
      </c>
      <c r="Q44" s="55"/>
      <c r="R44" s="58"/>
      <c r="S44" s="56">
        <f t="shared" si="9"/>
        <v>0</v>
      </c>
      <c r="T44" s="55">
        <f>-G44</f>
        <v>-6246.73</v>
      </c>
      <c r="U44" s="58">
        <f>-T44-V44</f>
        <v>5095.28</v>
      </c>
      <c r="V44" s="58">
        <v>1151.45</v>
      </c>
      <c r="W44" s="56">
        <f t="shared" si="8"/>
        <v>271251.65</v>
      </c>
      <c r="X44" s="58"/>
      <c r="Y44" s="58"/>
      <c r="Z44" s="57" t="str">
        <f t="shared" si="1"/>
        <v>#REF!</v>
      </c>
    </row>
    <row r="45" ht="12.75" customHeight="1">
      <c r="A45" s="48">
        <v>43564.0</v>
      </c>
      <c r="B45" s="49"/>
      <c r="C45" s="50" t="s">
        <v>75</v>
      </c>
      <c r="D45" s="51" t="s">
        <v>76</v>
      </c>
      <c r="E45" s="55"/>
      <c r="F45" s="56" t="str">
        <f t="shared" si="2"/>
        <v>#REF!</v>
      </c>
      <c r="G45" s="55"/>
      <c r="H45" s="58"/>
      <c r="I45" s="58">
        <v>310.74</v>
      </c>
      <c r="J45" s="56">
        <f t="shared" si="7"/>
        <v>409253.97</v>
      </c>
      <c r="K45" s="58"/>
      <c r="L45" s="58"/>
      <c r="M45" s="56">
        <f t="shared" si="4"/>
        <v>0</v>
      </c>
      <c r="N45" s="58"/>
      <c r="O45" s="58"/>
      <c r="P45" s="58">
        <f t="shared" si="5"/>
        <v>0</v>
      </c>
      <c r="Q45" s="55"/>
      <c r="R45" s="58"/>
      <c r="S45" s="56">
        <f t="shared" si="9"/>
        <v>0</v>
      </c>
      <c r="T45" s="55"/>
      <c r="U45" s="58"/>
      <c r="V45" s="58"/>
      <c r="W45" s="56">
        <f t="shared" si="8"/>
        <v>271251.65</v>
      </c>
      <c r="X45" s="58"/>
      <c r="Y45" s="58"/>
      <c r="Z45" s="57" t="str">
        <f t="shared" si="1"/>
        <v>#REF!</v>
      </c>
    </row>
    <row r="46" ht="12.75" customHeight="1">
      <c r="A46" s="48">
        <v>43585.0</v>
      </c>
      <c r="B46" s="49"/>
      <c r="C46" s="50" t="s">
        <v>72</v>
      </c>
      <c r="D46" s="51" t="s">
        <v>73</v>
      </c>
      <c r="E46" s="55"/>
      <c r="F46" s="56" t="str">
        <f t="shared" si="2"/>
        <v>#REF!</v>
      </c>
      <c r="G46" s="55">
        <v>4166.67</v>
      </c>
      <c r="H46" s="58">
        <f>G46</f>
        <v>4166.67</v>
      </c>
      <c r="I46" s="58"/>
      <c r="J46" s="56">
        <f t="shared" si="7"/>
        <v>413420.64</v>
      </c>
      <c r="K46" s="58"/>
      <c r="L46" s="58"/>
      <c r="M46" s="56">
        <f t="shared" si="4"/>
        <v>0</v>
      </c>
      <c r="N46" s="58"/>
      <c r="O46" s="58"/>
      <c r="P46" s="58">
        <f t="shared" si="5"/>
        <v>0</v>
      </c>
      <c r="Q46" s="55"/>
      <c r="R46" s="58"/>
      <c r="S46" s="56">
        <f t="shared" si="9"/>
        <v>0</v>
      </c>
      <c r="T46" s="55"/>
      <c r="U46" s="58"/>
      <c r="V46" s="58"/>
      <c r="W46" s="56">
        <f t="shared" si="8"/>
        <v>271251.65</v>
      </c>
      <c r="X46" s="58"/>
      <c r="Y46" s="58"/>
      <c r="Z46" s="57" t="str">
        <f t="shared" si="1"/>
        <v>#REF!</v>
      </c>
    </row>
    <row r="47" ht="12.75" customHeight="1">
      <c r="A47" s="48"/>
      <c r="B47" s="49"/>
      <c r="C47" s="50" t="s">
        <v>74</v>
      </c>
      <c r="D47" s="51"/>
      <c r="E47" s="55"/>
      <c r="F47" s="56" t="str">
        <f t="shared" si="2"/>
        <v>#REF!</v>
      </c>
      <c r="G47" s="55">
        <v>6246.73</v>
      </c>
      <c r="H47" s="58"/>
      <c r="I47" s="58"/>
      <c r="J47" s="59">
        <f t="shared" si="7"/>
        <v>419667.37</v>
      </c>
      <c r="K47" s="58"/>
      <c r="L47" s="58"/>
      <c r="M47" s="56">
        <f t="shared" si="4"/>
        <v>0</v>
      </c>
      <c r="N47" s="58"/>
      <c r="O47" s="58"/>
      <c r="P47" s="58">
        <f t="shared" si="5"/>
        <v>0</v>
      </c>
      <c r="Q47" s="55"/>
      <c r="R47" s="58"/>
      <c r="S47" s="56">
        <f t="shared" si="9"/>
        <v>0</v>
      </c>
      <c r="T47" s="55">
        <f t="shared" ref="T47:T48" si="10">-G47</f>
        <v>-6246.73</v>
      </c>
      <c r="U47" s="58">
        <f t="shared" ref="U47:U48" si="11">-T47-V47</f>
        <v>5116.51</v>
      </c>
      <c r="V47" s="58">
        <v>1130.22</v>
      </c>
      <c r="W47" s="56">
        <f t="shared" si="8"/>
        <v>266135.14</v>
      </c>
      <c r="X47" s="58"/>
      <c r="Y47" s="58"/>
      <c r="Z47" s="57" t="str">
        <f t="shared" si="1"/>
        <v>#REF!</v>
      </c>
    </row>
    <row r="48" ht="12.75" customHeight="1">
      <c r="A48" s="48">
        <v>43595.0</v>
      </c>
      <c r="B48" s="49"/>
      <c r="C48" s="50" t="s">
        <v>82</v>
      </c>
      <c r="D48" s="51"/>
      <c r="E48" s="55"/>
      <c r="F48" s="56"/>
      <c r="G48" s="55">
        <v>1975.68</v>
      </c>
      <c r="H48" s="58"/>
      <c r="I48" s="58"/>
      <c r="J48" s="56">
        <f t="shared" si="7"/>
        <v>421643.05</v>
      </c>
      <c r="K48" s="58"/>
      <c r="L48" s="58"/>
      <c r="M48" s="56">
        <f t="shared" si="4"/>
        <v>0</v>
      </c>
      <c r="N48" s="58"/>
      <c r="O48" s="58"/>
      <c r="P48" s="58">
        <f t="shared" si="5"/>
        <v>0</v>
      </c>
      <c r="Q48" s="55"/>
      <c r="R48" s="58"/>
      <c r="S48" s="56">
        <f t="shared" si="9"/>
        <v>0</v>
      </c>
      <c r="T48" s="55">
        <f t="shared" si="10"/>
        <v>-1975.68</v>
      </c>
      <c r="U48" s="58">
        <f t="shared" si="11"/>
        <v>-1491.27</v>
      </c>
      <c r="V48" s="58">
        <f>'Repayment adj'!B6</f>
        <v>3466.95</v>
      </c>
      <c r="W48" s="59">
        <f t="shared" si="8"/>
        <v>267626.41</v>
      </c>
      <c r="X48" s="58"/>
      <c r="Y48" s="58"/>
      <c r="Z48" s="57">
        <f t="shared" si="1"/>
        <v>689269.46</v>
      </c>
    </row>
    <row r="49" ht="12.75" customHeight="1">
      <c r="A49" s="48"/>
      <c r="B49" s="49"/>
      <c r="C49" s="50"/>
      <c r="D49" s="51"/>
      <c r="E49" s="55"/>
      <c r="F49" s="56"/>
      <c r="G49" s="55"/>
      <c r="H49" s="58"/>
      <c r="I49" s="58"/>
      <c r="J49" s="56">
        <f t="shared" si="7"/>
        <v>421643.05</v>
      </c>
      <c r="K49" s="58"/>
      <c r="L49" s="58"/>
      <c r="M49" s="56">
        <f t="shared" si="4"/>
        <v>0</v>
      </c>
      <c r="N49" s="58"/>
      <c r="O49" s="58"/>
      <c r="P49" s="58"/>
      <c r="Q49" s="55"/>
      <c r="R49" s="58"/>
      <c r="S49" s="56"/>
      <c r="T49" s="55"/>
      <c r="U49" s="58"/>
      <c r="V49" s="58"/>
      <c r="W49" s="56">
        <f t="shared" si="8"/>
        <v>267626.41</v>
      </c>
      <c r="X49" s="58"/>
      <c r="Y49" s="58"/>
      <c r="Z49" s="57"/>
    </row>
    <row r="50" ht="12.75" customHeight="1">
      <c r="A50" s="48"/>
      <c r="B50" s="49"/>
      <c r="C50" s="50"/>
      <c r="D50" s="51"/>
      <c r="E50" s="55"/>
      <c r="F50" s="56"/>
      <c r="G50" s="55"/>
      <c r="H50" s="58"/>
      <c r="I50" s="58"/>
      <c r="J50" s="56">
        <f t="shared" si="7"/>
        <v>421643.05</v>
      </c>
      <c r="K50" s="58"/>
      <c r="L50" s="58"/>
      <c r="M50" s="56">
        <f t="shared" si="4"/>
        <v>0</v>
      </c>
      <c r="N50" s="58"/>
      <c r="O50" s="58"/>
      <c r="P50" s="58"/>
      <c r="Q50" s="55"/>
      <c r="R50" s="58"/>
      <c r="S50" s="56"/>
      <c r="T50" s="55"/>
      <c r="U50" s="58"/>
      <c r="V50" s="58"/>
      <c r="W50" s="56">
        <f t="shared" si="8"/>
        <v>267626.41</v>
      </c>
      <c r="X50" s="58"/>
      <c r="Y50" s="58"/>
      <c r="Z50" s="57"/>
    </row>
    <row r="51" ht="12.75" customHeight="1">
      <c r="A51" s="48"/>
      <c r="B51" s="49"/>
      <c r="C51" s="50"/>
      <c r="D51" s="51"/>
      <c r="E51" s="55"/>
      <c r="F51" s="56"/>
      <c r="G51" s="55"/>
      <c r="H51" s="58"/>
      <c r="I51" s="58"/>
      <c r="J51" s="56">
        <f t="shared" si="7"/>
        <v>421643.05</v>
      </c>
      <c r="K51" s="58"/>
      <c r="L51" s="58"/>
      <c r="M51" s="56">
        <f t="shared" si="4"/>
        <v>0</v>
      </c>
      <c r="N51" s="58"/>
      <c r="O51" s="58"/>
      <c r="P51" s="58">
        <f>P48+N51</f>
        <v>0</v>
      </c>
      <c r="Q51" s="55"/>
      <c r="R51" s="58"/>
      <c r="S51" s="56">
        <f>S48+Q51</f>
        <v>0</v>
      </c>
      <c r="T51" s="58"/>
      <c r="U51" s="58"/>
      <c r="V51" s="58"/>
      <c r="W51" s="56">
        <f t="shared" si="8"/>
        <v>267626.41</v>
      </c>
      <c r="X51" s="58"/>
      <c r="Y51" s="58"/>
      <c r="Z51" s="57">
        <f t="shared" ref="Z51:Z58" si="12">F51+J51+M51+P51+S51+W51</f>
        <v>689269.46</v>
      </c>
    </row>
    <row r="52" ht="12.75" customHeight="1">
      <c r="A52" s="48"/>
      <c r="B52" s="49"/>
      <c r="C52" s="50"/>
      <c r="D52" s="51"/>
      <c r="E52" s="55"/>
      <c r="F52" s="56"/>
      <c r="G52" s="55"/>
      <c r="H52" s="58"/>
      <c r="I52" s="58"/>
      <c r="J52" s="56">
        <f t="shared" si="7"/>
        <v>421643.05</v>
      </c>
      <c r="K52" s="58"/>
      <c r="L52" s="58"/>
      <c r="M52" s="56">
        <f t="shared" si="4"/>
        <v>0</v>
      </c>
      <c r="N52" s="58"/>
      <c r="O52" s="58"/>
      <c r="P52" s="58">
        <f t="shared" ref="P52:P57" si="13">P51+N52</f>
        <v>0</v>
      </c>
      <c r="Q52" s="55"/>
      <c r="R52" s="58"/>
      <c r="S52" s="56">
        <f t="shared" ref="S52:S57" si="14">S51+Q52</f>
        <v>0</v>
      </c>
      <c r="T52" s="55"/>
      <c r="U52" s="58"/>
      <c r="V52" s="58"/>
      <c r="W52" s="56">
        <f t="shared" si="8"/>
        <v>267626.41</v>
      </c>
      <c r="X52" s="58"/>
      <c r="Y52" s="58"/>
      <c r="Z52" s="57">
        <f t="shared" si="12"/>
        <v>689269.46</v>
      </c>
    </row>
    <row r="53" ht="12.75" hidden="1" customHeight="1">
      <c r="A53" s="60"/>
      <c r="B53" s="49"/>
      <c r="C53" s="50"/>
      <c r="D53" s="50"/>
      <c r="E53" s="58"/>
      <c r="F53" s="58"/>
      <c r="G53" s="58"/>
      <c r="H53" s="58"/>
      <c r="I53" s="58"/>
      <c r="J53" s="56">
        <f t="shared" si="7"/>
        <v>421643.05</v>
      </c>
      <c r="K53" s="58"/>
      <c r="L53" s="58"/>
      <c r="M53" s="56">
        <f t="shared" si="4"/>
        <v>0</v>
      </c>
      <c r="N53" s="58"/>
      <c r="O53" s="58"/>
      <c r="P53" s="58">
        <f t="shared" si="13"/>
        <v>0</v>
      </c>
      <c r="Q53" s="55"/>
      <c r="R53" s="58"/>
      <c r="S53" s="56">
        <f t="shared" si="14"/>
        <v>0</v>
      </c>
      <c r="T53" s="58"/>
      <c r="U53" s="58"/>
      <c r="V53" s="58"/>
      <c r="W53" s="56">
        <f t="shared" si="8"/>
        <v>267626.41</v>
      </c>
      <c r="X53" s="58"/>
      <c r="Y53" s="58"/>
      <c r="Z53" s="57">
        <f t="shared" si="12"/>
        <v>689269.46</v>
      </c>
    </row>
    <row r="54" ht="12.75" hidden="1" customHeight="1">
      <c r="A54" s="30"/>
      <c r="B54" s="49"/>
      <c r="C54" s="30"/>
      <c r="D54" s="50"/>
      <c r="E54" s="58"/>
      <c r="F54" s="58">
        <f>F53+E54</f>
        <v>0</v>
      </c>
      <c r="G54" s="58"/>
      <c r="H54" s="58"/>
      <c r="I54" s="58"/>
      <c r="J54" s="56">
        <f t="shared" si="7"/>
        <v>421643.05</v>
      </c>
      <c r="K54" s="58"/>
      <c r="L54" s="58"/>
      <c r="M54" s="56">
        <f t="shared" si="4"/>
        <v>0</v>
      </c>
      <c r="N54" s="58"/>
      <c r="O54" s="58"/>
      <c r="P54" s="58">
        <f t="shared" si="13"/>
        <v>0</v>
      </c>
      <c r="Q54" s="55"/>
      <c r="R54" s="58"/>
      <c r="S54" s="56">
        <f t="shared" si="14"/>
        <v>0</v>
      </c>
      <c r="T54" s="58"/>
      <c r="U54" s="58"/>
      <c r="V54" s="58"/>
      <c r="W54" s="56">
        <f t="shared" si="8"/>
        <v>267626.41</v>
      </c>
      <c r="X54" s="58"/>
      <c r="Y54" s="58"/>
      <c r="Z54" s="57">
        <f t="shared" si="12"/>
        <v>689269.46</v>
      </c>
    </row>
    <row r="55" ht="12.75" hidden="1" customHeight="1">
      <c r="A55" s="48"/>
      <c r="B55" s="49"/>
      <c r="C55" s="50"/>
      <c r="D55" s="51"/>
      <c r="E55" s="55"/>
      <c r="F55" s="56"/>
      <c r="G55" s="55"/>
      <c r="H55" s="58"/>
      <c r="I55" s="58"/>
      <c r="J55" s="56">
        <f t="shared" si="7"/>
        <v>421643.05</v>
      </c>
      <c r="K55" s="58"/>
      <c r="L55" s="58"/>
      <c r="M55" s="56">
        <f t="shared" si="4"/>
        <v>0</v>
      </c>
      <c r="N55" s="58"/>
      <c r="O55" s="58"/>
      <c r="P55" s="58">
        <f t="shared" si="13"/>
        <v>0</v>
      </c>
      <c r="Q55" s="55"/>
      <c r="R55" s="58"/>
      <c r="S55" s="56">
        <f t="shared" si="14"/>
        <v>0</v>
      </c>
      <c r="T55" s="55"/>
      <c r="U55" s="58"/>
      <c r="V55" s="58"/>
      <c r="W55" s="56">
        <f t="shared" si="8"/>
        <v>267626.41</v>
      </c>
      <c r="X55" s="58"/>
      <c r="Y55" s="58"/>
      <c r="Z55" s="57">
        <f t="shared" si="12"/>
        <v>689269.46</v>
      </c>
    </row>
    <row r="56" ht="12.75" hidden="1" customHeight="1">
      <c r="A56" s="60"/>
      <c r="B56" s="49"/>
      <c r="C56" s="50"/>
      <c r="D56" s="50"/>
      <c r="E56" s="58"/>
      <c r="F56" s="58">
        <f t="shared" ref="F56:F57" si="15">F55+E56</f>
        <v>0</v>
      </c>
      <c r="G56" s="58"/>
      <c r="H56" s="58"/>
      <c r="I56" s="58"/>
      <c r="J56" s="56">
        <f t="shared" si="7"/>
        <v>421643.05</v>
      </c>
      <c r="K56" s="58"/>
      <c r="L56" s="58"/>
      <c r="M56" s="56">
        <f t="shared" si="4"/>
        <v>0</v>
      </c>
      <c r="N56" s="58"/>
      <c r="O56" s="58"/>
      <c r="P56" s="58">
        <f t="shared" si="13"/>
        <v>0</v>
      </c>
      <c r="Q56" s="55"/>
      <c r="R56" s="58"/>
      <c r="S56" s="56">
        <f t="shared" si="14"/>
        <v>0</v>
      </c>
      <c r="T56" s="58"/>
      <c r="U56" s="58"/>
      <c r="V56" s="58"/>
      <c r="W56" s="56">
        <f t="shared" si="8"/>
        <v>267626.41</v>
      </c>
      <c r="X56" s="58"/>
      <c r="Y56" s="58"/>
      <c r="Z56" s="57">
        <f t="shared" si="12"/>
        <v>689269.46</v>
      </c>
    </row>
    <row r="57" ht="12.75" hidden="1" customHeight="1">
      <c r="A57" s="30"/>
      <c r="B57" s="49"/>
      <c r="C57" s="30"/>
      <c r="D57" s="50"/>
      <c r="E57" s="58"/>
      <c r="F57" s="58">
        <f t="shared" si="15"/>
        <v>0</v>
      </c>
      <c r="G57" s="58"/>
      <c r="H57" s="58"/>
      <c r="I57" s="58"/>
      <c r="J57" s="56">
        <f t="shared" si="7"/>
        <v>421643.05</v>
      </c>
      <c r="K57" s="58"/>
      <c r="L57" s="58"/>
      <c r="M57" s="56">
        <f t="shared" si="4"/>
        <v>0</v>
      </c>
      <c r="N57" s="58"/>
      <c r="O57" s="58"/>
      <c r="P57" s="58">
        <f t="shared" si="13"/>
        <v>0</v>
      </c>
      <c r="Q57" s="55"/>
      <c r="R57" s="58"/>
      <c r="S57" s="56">
        <f t="shared" si="14"/>
        <v>0</v>
      </c>
      <c r="T57" s="58"/>
      <c r="U57" s="58"/>
      <c r="V57" s="58"/>
      <c r="W57" s="56">
        <f t="shared" si="8"/>
        <v>267626.41</v>
      </c>
      <c r="X57" s="58"/>
      <c r="Y57" s="58"/>
      <c r="Z57" s="57">
        <f t="shared" si="12"/>
        <v>689269.46</v>
      </c>
    </row>
    <row r="58" ht="12.75" hidden="1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57">
        <f t="shared" si="12"/>
        <v>0</v>
      </c>
    </row>
    <row r="59" ht="12.75" customHeight="1">
      <c r="A59" s="48" t="s">
        <v>68</v>
      </c>
      <c r="B59" s="49"/>
      <c r="C59" s="50" t="s">
        <v>78</v>
      </c>
      <c r="D59" s="61">
        <f>I59+R59+V59</f>
        <v>30574.1</v>
      </c>
      <c r="E59" s="55"/>
      <c r="F59" s="56">
        <f>F58+E59</f>
        <v>0</v>
      </c>
      <c r="G59" s="55"/>
      <c r="H59" s="62">
        <f t="shared" ref="H59:I59" si="16">SUM(H10:H58)</f>
        <v>50000.04</v>
      </c>
      <c r="I59" s="62">
        <f t="shared" si="16"/>
        <v>887.25</v>
      </c>
      <c r="J59" s="56">
        <f>J58+G59</f>
        <v>0</v>
      </c>
      <c r="K59" s="55"/>
      <c r="L59" s="58"/>
      <c r="M59" s="56"/>
      <c r="N59" s="55"/>
      <c r="O59" s="58"/>
      <c r="P59" s="56">
        <f>P58+N59</f>
        <v>0</v>
      </c>
      <c r="Q59" s="55"/>
      <c r="R59" s="62">
        <f>SUM(R58)</f>
        <v>0</v>
      </c>
      <c r="S59" s="30"/>
      <c r="T59" s="55"/>
      <c r="U59" s="62">
        <f t="shared" ref="U59:V59" si="17">SUM(U10:U58)</f>
        <v>53176.63</v>
      </c>
      <c r="V59" s="62">
        <f t="shared" si="17"/>
        <v>29686.85</v>
      </c>
      <c r="W59" s="31"/>
      <c r="X59" s="31"/>
      <c r="Y59" s="31"/>
      <c r="Z59" s="31"/>
    </row>
    <row r="60" ht="12.7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ht="12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ht="12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ht="12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ht="12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ht="12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ht="12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ht="12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ht="12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ht="12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ht="12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ht="12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ht="12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ht="12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ht="12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ht="12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ht="12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ht="12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ht="12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ht="12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ht="12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ht="12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ht="12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ht="12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ht="12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ht="12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ht="12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ht="12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ht="12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ht="12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ht="12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ht="12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ht="12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ht="12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ht="12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ht="12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ht="12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ht="12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ht="12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ht="12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ht="12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ht="12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ht="12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ht="12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ht="12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ht="12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ht="12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ht="12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ht="12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ht="12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ht="12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ht="12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ht="12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ht="12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ht="12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ht="12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ht="12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ht="12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ht="12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ht="12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ht="12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ht="12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ht="12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ht="12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ht="12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ht="12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ht="12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ht="12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ht="12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ht="12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ht="12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ht="12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ht="12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ht="12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ht="12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ht="12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ht="12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ht="12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ht="12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ht="12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ht="12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ht="12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ht="12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ht="12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ht="12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ht="12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ht="12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ht="12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ht="12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ht="12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ht="12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ht="12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ht="12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ht="12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ht="12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ht="12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ht="12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ht="12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ht="12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ht="12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ht="12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ht="12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ht="12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ht="12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ht="12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ht="12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ht="12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ht="12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ht="12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ht="12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ht="12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ht="12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ht="12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ht="12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ht="12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ht="12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ht="12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ht="12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ht="12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ht="12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ht="12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ht="12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ht="12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ht="12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ht="12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ht="12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ht="12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ht="12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ht="12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ht="12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ht="12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ht="12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ht="12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ht="12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ht="12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ht="12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ht="12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ht="12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ht="12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ht="12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ht="12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ht="12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ht="12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ht="12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ht="12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ht="12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ht="12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ht="12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ht="12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ht="12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ht="12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ht="12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ht="12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ht="12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ht="12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ht="12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ht="12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ht="12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ht="12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ht="12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ht="12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ht="12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ht="12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ht="12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ht="12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ht="12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ht="12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ht="12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ht="12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ht="12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ht="12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ht="12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ht="12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ht="12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ht="12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ht="12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ht="12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ht="12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ht="12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ht="12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ht="12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ht="12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ht="12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ht="12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ht="12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ht="12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ht="12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ht="12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ht="12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ht="12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ht="12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ht="12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ht="12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ht="12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ht="12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ht="12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ht="12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ht="12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ht="12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ht="12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ht="12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ht="12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ht="12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ht="12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ht="12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ht="12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ht="12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ht="12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ht="12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ht="12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ht="12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ht="12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ht="12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ht="12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ht="12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ht="12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ht="12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ht="12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ht="12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ht="12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ht="12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ht="12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ht="12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ht="12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ht="12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ht="12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ht="12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ht="12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ht="12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ht="12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ht="12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ht="12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ht="12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ht="12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ht="12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ht="12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ht="12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ht="12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ht="12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ht="12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ht="12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ht="12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ht="12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ht="12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ht="12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ht="12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ht="12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ht="12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ht="12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ht="12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ht="12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ht="12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ht="12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ht="12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ht="12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ht="12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ht="12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ht="12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ht="12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ht="12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ht="12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ht="12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ht="12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ht="12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ht="12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ht="12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ht="12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ht="12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ht="12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ht="12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ht="12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ht="12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ht="12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ht="12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ht="12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ht="12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ht="12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ht="12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ht="12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ht="12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ht="12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ht="12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ht="12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ht="12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ht="12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ht="12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ht="12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ht="12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ht="12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ht="12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ht="12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ht="12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ht="12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ht="12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ht="12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ht="12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ht="12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ht="12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ht="12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ht="12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ht="12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ht="12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ht="12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ht="12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ht="12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ht="12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ht="12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ht="12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ht="12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ht="12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ht="12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ht="12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ht="12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ht="12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ht="12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ht="12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ht="12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ht="12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ht="12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ht="12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ht="12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ht="12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ht="12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ht="12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ht="12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ht="12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ht="12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ht="12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ht="12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ht="12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ht="12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ht="12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ht="12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ht="12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ht="12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ht="12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ht="12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ht="12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ht="12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ht="12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ht="12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ht="12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ht="12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ht="12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ht="12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ht="12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ht="12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ht="12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ht="12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ht="12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ht="12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ht="12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ht="12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ht="12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ht="12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ht="12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ht="12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ht="12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ht="12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ht="12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ht="12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ht="12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ht="12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ht="12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ht="12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ht="12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ht="12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ht="12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ht="12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ht="12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ht="12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ht="12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ht="12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ht="12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ht="12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ht="12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ht="12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ht="12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ht="12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ht="12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ht="12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ht="12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ht="12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ht="12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ht="12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ht="12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ht="12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ht="12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ht="12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ht="12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ht="12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ht="12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ht="12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ht="12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ht="12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ht="12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ht="12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ht="12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ht="12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ht="12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ht="12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ht="12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ht="12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ht="12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ht="12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ht="12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ht="12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ht="12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ht="12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ht="12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ht="12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ht="12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ht="12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ht="12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ht="12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ht="12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ht="12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ht="12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ht="12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ht="12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ht="12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ht="12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ht="12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ht="12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ht="12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ht="12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ht="12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ht="12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ht="12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ht="12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ht="12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ht="12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ht="12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ht="12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ht="12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ht="12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ht="12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ht="12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ht="12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ht="12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ht="12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ht="12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ht="12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ht="12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ht="12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ht="12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ht="12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ht="12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ht="12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ht="12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ht="12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ht="12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ht="12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ht="12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ht="12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ht="12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ht="12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ht="12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ht="12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ht="12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ht="12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ht="12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ht="12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ht="12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ht="12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ht="12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ht="12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ht="12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ht="12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ht="12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ht="12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ht="12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ht="12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ht="12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ht="12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ht="12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ht="12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ht="12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ht="12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ht="12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ht="12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ht="12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ht="12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ht="12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ht="12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ht="12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ht="12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ht="12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ht="12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ht="12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ht="12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ht="12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ht="12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ht="12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ht="12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ht="12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ht="12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ht="12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ht="12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ht="12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ht="12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ht="12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ht="12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ht="12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ht="12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ht="12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ht="12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ht="12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ht="12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ht="12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ht="12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ht="12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ht="12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ht="12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ht="12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ht="12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ht="12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ht="12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ht="12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ht="12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ht="12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ht="12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ht="12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ht="12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ht="12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ht="12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ht="12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ht="12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ht="12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ht="12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ht="12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ht="12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ht="12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ht="12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ht="12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ht="12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ht="12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ht="12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ht="12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ht="12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ht="12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ht="12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ht="12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ht="12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ht="12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ht="12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ht="12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ht="12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ht="12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ht="12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ht="12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ht="12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ht="12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ht="12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ht="12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ht="12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ht="12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ht="12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ht="12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ht="12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ht="12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ht="12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ht="12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ht="12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ht="12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ht="12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ht="12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ht="12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ht="12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ht="12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ht="12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ht="12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ht="12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ht="12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ht="12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ht="12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ht="12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ht="12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ht="12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ht="12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ht="12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ht="12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ht="12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ht="12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ht="12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ht="12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ht="12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ht="12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ht="12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ht="12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ht="12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ht="12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ht="12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ht="12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ht="12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ht="12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ht="12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ht="12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ht="12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ht="12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ht="12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ht="12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ht="12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ht="12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ht="12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ht="12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ht="12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ht="12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ht="12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ht="12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ht="12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ht="12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ht="12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ht="12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ht="12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ht="12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ht="12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ht="12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ht="12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ht="12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ht="12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ht="12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ht="12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ht="12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ht="12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ht="12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ht="12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ht="12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ht="12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ht="12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ht="12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ht="12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ht="12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ht="12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ht="12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ht="12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ht="12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ht="12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ht="12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ht="12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ht="12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ht="12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ht="12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ht="12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ht="12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ht="12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ht="12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ht="12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ht="12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ht="12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ht="12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ht="12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ht="12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ht="12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ht="12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ht="12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ht="12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ht="12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ht="12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ht="12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ht="12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ht="12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ht="12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ht="12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ht="12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ht="12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ht="12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ht="12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ht="12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ht="12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ht="12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ht="12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ht="12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ht="12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ht="12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ht="12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ht="12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ht="12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ht="12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ht="12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ht="12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ht="12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ht="12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ht="12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ht="12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ht="12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ht="12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ht="12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ht="12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ht="12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ht="12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ht="12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ht="12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ht="12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ht="12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ht="12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ht="12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ht="12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ht="12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ht="12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ht="12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ht="12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ht="12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ht="12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ht="12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ht="12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ht="12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ht="12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ht="12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ht="12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ht="12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ht="12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ht="12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ht="12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ht="12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ht="12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ht="12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ht="12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ht="12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ht="12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ht="12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ht="12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ht="12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ht="12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ht="12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ht="12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ht="12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ht="12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ht="12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ht="12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ht="12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ht="12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ht="12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ht="12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ht="12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ht="12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ht="12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ht="12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ht="12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ht="12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ht="12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ht="12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ht="12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ht="12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ht="12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ht="12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ht="12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ht="12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ht="12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ht="12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ht="12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ht="12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ht="12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ht="12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ht="12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ht="12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ht="12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ht="12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ht="12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ht="12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ht="12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ht="12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ht="12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ht="12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ht="12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ht="12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ht="12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ht="12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ht="12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ht="12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ht="12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ht="12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ht="12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ht="12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ht="12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ht="12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ht="12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ht="12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ht="12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ht="12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ht="12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ht="12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ht="12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ht="12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ht="12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ht="12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ht="12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ht="12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ht="12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ht="12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ht="12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ht="12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ht="12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ht="12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ht="12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ht="12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ht="12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ht="12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ht="12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ht="12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ht="12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ht="12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ht="12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ht="12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ht="12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ht="12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ht="12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ht="12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ht="12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ht="12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ht="12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ht="12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ht="12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ht="12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ht="12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ht="12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ht="12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ht="12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ht="12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ht="12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ht="12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ht="12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ht="12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ht="12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ht="12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ht="12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ht="12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ht="12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ht="12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ht="12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ht="12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ht="12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ht="12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ht="12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ht="12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ht="12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ht="12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ht="12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ht="12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ht="12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ht="12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ht="12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ht="12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ht="12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ht="12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ht="12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ht="12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ht="12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ht="12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ht="12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ht="12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ht="12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ht="12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ht="12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ht="12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ht="12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ht="12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ht="12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ht="12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ht="12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ht="12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ht="12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ht="12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ht="12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ht="12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ht="12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ht="12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ht="12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ht="12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ht="12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ht="12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ht="12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ht="12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ht="12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ht="12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ht="12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ht="12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ht="12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ht="12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ht="12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ht="12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ht="12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ht="12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ht="12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ht="12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ht="12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ht="12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ht="12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ht="12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ht="12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ht="12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ht="12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ht="12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ht="12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ht="12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ht="12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ht="12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ht="12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ht="12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ht="12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ht="12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ht="12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ht="12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ht="12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ht="12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ht="12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ht="12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ht="12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ht="12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ht="12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ht="12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ht="12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ht="12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ht="12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ht="12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ht="12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ht="12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ht="12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ht="12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ht="12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ht="12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ht="12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ht="12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ht="12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ht="12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ht="12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ht="12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ht="12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ht="12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ht="12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ht="12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ht="12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ht="12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ht="12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ht="12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ht="12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ht="12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ht="12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ht="12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ht="12.7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6">
    <mergeCell ref="E6:F6"/>
    <mergeCell ref="G6:J6"/>
    <mergeCell ref="K6:M6"/>
    <mergeCell ref="N6:P6"/>
    <mergeCell ref="Q6:S6"/>
    <mergeCell ref="X6:Y6"/>
  </mergeCells>
  <printOptions gridLines="1"/>
  <pageMargins bottom="0.7480314960629921" footer="0.0" header="0.0" left="0.2362204724409449" right="0.2362204724409449" top="0.7480314960629921"/>
  <pageSetup paperSize="9" orientation="landscape"/>
  <headerFooter>
    <oddFooter>&amp;L&amp;F&amp;F&amp;A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84" t="s">
        <v>88</v>
      </c>
      <c r="B1" s="84" t="s">
        <v>89</v>
      </c>
      <c r="D1" s="84" t="s">
        <v>90</v>
      </c>
      <c r="E1" s="84" t="s">
        <v>91</v>
      </c>
    </row>
    <row r="2">
      <c r="A2" s="84">
        <v>2345.18</v>
      </c>
      <c r="B2" s="84">
        <v>1172.59</v>
      </c>
      <c r="D2" s="84">
        <f t="shared" ref="D2:D4" si="1">6905.29-A2</f>
        <v>4560.11</v>
      </c>
      <c r="E2" s="84">
        <f t="shared" ref="E2:E4" si="2">6246.73-B2</f>
        <v>5074.14</v>
      </c>
    </row>
    <row r="3">
      <c r="A3" s="84">
        <v>2307.17</v>
      </c>
      <c r="B3" s="84">
        <v>1151.45</v>
      </c>
      <c r="D3" s="84">
        <f t="shared" si="1"/>
        <v>4598.12</v>
      </c>
      <c r="E3" s="84">
        <f t="shared" si="2"/>
        <v>5095.28</v>
      </c>
    </row>
    <row r="4">
      <c r="A4" s="84">
        <v>2268.86</v>
      </c>
      <c r="B4" s="84">
        <v>1130.22</v>
      </c>
      <c r="D4" s="84">
        <f t="shared" si="1"/>
        <v>4636.43</v>
      </c>
      <c r="E4" s="84">
        <f t="shared" si="2"/>
        <v>5116.51</v>
      </c>
    </row>
    <row r="5">
      <c r="A5" s="84">
        <f t="shared" ref="A5:B5" si="3">SUM(A2:A4)</f>
        <v>6921.21</v>
      </c>
      <c r="B5" s="84">
        <f t="shared" si="3"/>
        <v>3454.26</v>
      </c>
      <c r="D5" s="84">
        <f t="shared" ref="D5:E5" si="4">SUM(D2:D4)</f>
        <v>13794.66</v>
      </c>
      <c r="E5" s="84">
        <f t="shared" si="4"/>
        <v>15285.93</v>
      </c>
    </row>
    <row r="6">
      <c r="B6" s="84">
        <f>A5-B5</f>
        <v>3466.95</v>
      </c>
      <c r="E6" s="84">
        <f>D5-E5</f>
        <v>-1491.27</v>
      </c>
    </row>
    <row r="10">
      <c r="A10" s="84" t="s">
        <v>92</v>
      </c>
      <c r="B10" s="85">
        <f>'Pension Funds YE 30-04-19'!G35-'Pension Funds YE 30-04-19'!G44</f>
        <v>658.56</v>
      </c>
    </row>
    <row r="11">
      <c r="A11" s="84" t="s">
        <v>93</v>
      </c>
      <c r="B11" s="84">
        <f>B10*3</f>
        <v>1975.68</v>
      </c>
    </row>
    <row r="13">
      <c r="A13" s="84" t="s">
        <v>94</v>
      </c>
      <c r="B13" s="84">
        <f>B6-B11</f>
        <v>1491.27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5.0"/>
  <cols>
    <col customWidth="1" min="1" max="1" width="8.63"/>
    <col customWidth="1" min="2" max="2" width="29.88"/>
    <col customWidth="1" min="3" max="3" width="11.75"/>
    <col customWidth="1" min="4" max="4" width="9.75"/>
    <col customWidth="1" hidden="1" min="5" max="5" width="9.75"/>
    <col customWidth="1" min="6" max="6" width="9.75"/>
    <col customWidth="1" min="7" max="7" width="8.13"/>
    <col customWidth="1" min="8" max="10" width="8.0"/>
    <col customWidth="1" min="11" max="26" width="7.63"/>
  </cols>
  <sheetData>
    <row r="1" ht="12.0" customHeight="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0" customHeight="1">
      <c r="A2" s="1"/>
      <c r="B2" s="1"/>
      <c r="C2" s="1"/>
      <c r="D2" s="1"/>
      <c r="E2" s="1" t="s">
        <v>1</v>
      </c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0" customHeight="1">
      <c r="A3" s="1" t="s">
        <v>2</v>
      </c>
      <c r="B3" s="1"/>
      <c r="C3" s="1"/>
      <c r="D3" s="3">
        <v>42855.0</v>
      </c>
      <c r="E3" s="3">
        <v>42855.0</v>
      </c>
      <c r="F3" s="4">
        <v>43220.0</v>
      </c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0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0" customHeight="1">
      <c r="A5" s="1" t="s">
        <v>3</v>
      </c>
      <c r="B5" s="1" t="s">
        <v>4</v>
      </c>
      <c r="C5" s="1"/>
      <c r="D5" s="5" t="s">
        <v>5</v>
      </c>
      <c r="E5" s="5" t="s">
        <v>5</v>
      </c>
      <c r="F5" s="5" t="s">
        <v>5</v>
      </c>
      <c r="G5" s="5" t="s">
        <v>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0" customHeight="1">
      <c r="A6" s="1"/>
      <c r="B6" s="1"/>
      <c r="C6" s="1"/>
      <c r="D6" s="5" t="s">
        <v>7</v>
      </c>
      <c r="E6" s="5" t="s">
        <v>7</v>
      </c>
      <c r="F6" s="5" t="s">
        <v>7</v>
      </c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0" customHeight="1">
      <c r="A7" s="2"/>
      <c r="B7" s="6" t="s">
        <v>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0" customHeight="1">
      <c r="A8" s="7"/>
      <c r="B8" s="6" t="s">
        <v>9</v>
      </c>
      <c r="C8" s="2"/>
      <c r="D8" s="8"/>
      <c r="E8" s="8"/>
      <c r="F8" s="8"/>
      <c r="G8" s="7"/>
      <c r="H8" s="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0" customHeight="1">
      <c r="A9" s="7"/>
      <c r="B9" s="10" t="s">
        <v>10</v>
      </c>
      <c r="C9" s="2" t="s">
        <v>11</v>
      </c>
      <c r="D9" s="11">
        <v>53.84</v>
      </c>
      <c r="E9" s="11"/>
      <c r="F9" s="11"/>
      <c r="G9" s="7"/>
      <c r="H9" s="1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0" customHeight="1">
      <c r="A10" s="7" t="str">
        <f t="shared" ref="A10:A11" si="1">D2</f>
        <v/>
      </c>
      <c r="B10" s="10" t="s">
        <v>10</v>
      </c>
      <c r="C10" s="2" t="s">
        <v>12</v>
      </c>
      <c r="D10" s="11">
        <v>20172.93</v>
      </c>
      <c r="E10" s="86" t="str">
        <f>#REF!</f>
        <v>#REF!</v>
      </c>
      <c r="F10" s="11"/>
      <c r="G10" s="7"/>
      <c r="H10" s="1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0" hidden="1" customHeight="1">
      <c r="A11" s="7">
        <f t="shared" si="1"/>
        <v>42855</v>
      </c>
      <c r="B11" s="10" t="s">
        <v>13</v>
      </c>
      <c r="C11" s="2"/>
      <c r="D11" s="11">
        <v>0.0</v>
      </c>
      <c r="E11" s="11">
        <v>0.0</v>
      </c>
      <c r="F11" s="11" t="s">
        <v>14</v>
      </c>
      <c r="G11" s="7"/>
      <c r="H11" s="12"/>
      <c r="I11" s="2" t="s">
        <v>15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0" hidden="1" customHeight="1">
      <c r="A12" s="7">
        <f>D3</f>
        <v>42855</v>
      </c>
      <c r="B12" s="10" t="s">
        <v>16</v>
      </c>
      <c r="C12" s="2" t="s">
        <v>17</v>
      </c>
      <c r="D12" s="11"/>
      <c r="E12" s="11"/>
      <c r="F12" s="11" t="s">
        <v>14</v>
      </c>
      <c r="G12" s="13" t="s">
        <v>18</v>
      </c>
      <c r="H12" s="1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0" customHeight="1">
      <c r="A13" s="7">
        <f>D3</f>
        <v>42855</v>
      </c>
      <c r="B13" s="10" t="s">
        <v>19</v>
      </c>
      <c r="C13" s="2" t="s">
        <v>20</v>
      </c>
      <c r="D13" s="11" t="str">
        <f t="shared" ref="D13:E13" si="2">#REF!</f>
        <v>#REF!</v>
      </c>
      <c r="E13" s="11" t="str">
        <f t="shared" si="2"/>
        <v>#REF!</v>
      </c>
      <c r="F13" s="11" t="str">
        <f>'Pension Funds YE 30-04-18'!J54</f>
        <v>#REF!</v>
      </c>
      <c r="G13" s="13" t="s">
        <v>18</v>
      </c>
      <c r="H13" s="12">
        <v>0.0025</v>
      </c>
      <c r="I13" s="2" t="s">
        <v>21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0" hidden="1" customHeight="1">
      <c r="A14" s="7">
        <v>41953.0</v>
      </c>
      <c r="B14" s="10" t="s">
        <v>22</v>
      </c>
      <c r="C14" s="2" t="s">
        <v>23</v>
      </c>
      <c r="D14" s="11">
        <v>0.0</v>
      </c>
      <c r="E14" s="11">
        <v>0.0</v>
      </c>
      <c r="F14" s="11" t="s">
        <v>14</v>
      </c>
      <c r="G14" s="13" t="s">
        <v>18</v>
      </c>
      <c r="H14" s="12">
        <v>0.013</v>
      </c>
      <c r="I14" s="2" t="s">
        <v>21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0" hidden="1" customHeight="1">
      <c r="A15" s="7">
        <v>41953.0</v>
      </c>
      <c r="B15" s="10" t="s">
        <v>24</v>
      </c>
      <c r="C15" s="2" t="s">
        <v>25</v>
      </c>
      <c r="D15" s="11">
        <v>0.0</v>
      </c>
      <c r="E15" s="11">
        <v>0.0</v>
      </c>
      <c r="F15" s="11" t="s">
        <v>14</v>
      </c>
      <c r="G15" s="13" t="s">
        <v>18</v>
      </c>
      <c r="H15" s="14" t="s">
        <v>26</v>
      </c>
      <c r="I15" s="2" t="s">
        <v>21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0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0" customHeight="1">
      <c r="A17" s="7"/>
      <c r="B17" s="6" t="s">
        <v>27</v>
      </c>
      <c r="C17" s="2"/>
      <c r="D17" s="15" t="str">
        <f>SUM(D9:D16)</f>
        <v>#REF!</v>
      </c>
      <c r="E17" s="15" t="str">
        <f t="shared" ref="E17:F17" si="3">SUM(E10:E16)</f>
        <v>#REF!</v>
      </c>
      <c r="F17" s="15" t="str">
        <f t="shared" si="3"/>
        <v>#REF!</v>
      </c>
      <c r="G17" s="7"/>
      <c r="H17" s="1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0" customHeight="1">
      <c r="A18" s="7"/>
      <c r="B18" s="6" t="s">
        <v>8</v>
      </c>
      <c r="C18" s="2"/>
      <c r="D18" s="17" t="str">
        <f t="shared" ref="D18:F18" si="4">D17+D8</f>
        <v>#REF!</v>
      </c>
      <c r="E18" s="17" t="str">
        <f t="shared" si="4"/>
        <v>#REF!</v>
      </c>
      <c r="F18" s="17" t="str">
        <f t="shared" si="4"/>
        <v>#REF!</v>
      </c>
      <c r="G18" s="7"/>
      <c r="H18" s="1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0" customHeight="1">
      <c r="A19" s="7"/>
      <c r="B19" s="10"/>
      <c r="C19" s="2"/>
      <c r="D19" s="11"/>
      <c r="E19" s="11"/>
      <c r="F19" s="11"/>
      <c r="G19" s="7"/>
      <c r="H19" s="1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0" customHeight="1">
      <c r="A20" s="7"/>
      <c r="B20" s="6" t="s">
        <v>28</v>
      </c>
      <c r="C20" s="2"/>
      <c r="D20" s="11"/>
      <c r="E20" s="11"/>
      <c r="F20" s="11"/>
      <c r="G20" s="7"/>
      <c r="H20" s="1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0" customHeight="1">
      <c r="A21" s="7">
        <v>41933.0</v>
      </c>
      <c r="B21" s="10" t="s">
        <v>29</v>
      </c>
      <c r="C21" s="2"/>
      <c r="D21" s="18">
        <f t="shared" ref="D21:F21" si="5">75000+436676.4-684.64</f>
        <v>510991.76</v>
      </c>
      <c r="E21" s="18">
        <f t="shared" si="5"/>
        <v>510991.76</v>
      </c>
      <c r="F21" s="18">
        <f t="shared" si="5"/>
        <v>510991.76</v>
      </c>
      <c r="G21" s="7"/>
      <c r="H21" s="1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0" customHeight="1">
      <c r="A22" s="7">
        <v>41933.0</v>
      </c>
      <c r="B22" s="10" t="s">
        <v>30</v>
      </c>
      <c r="C22" s="2"/>
      <c r="D22" s="18">
        <v>684.64</v>
      </c>
      <c r="E22" s="18">
        <v>684.64</v>
      </c>
      <c r="F22" s="18">
        <v>684.64</v>
      </c>
      <c r="G22" s="7"/>
      <c r="H22" s="1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0" customHeight="1">
      <c r="A23" s="7"/>
      <c r="B23" s="10"/>
      <c r="C23" s="2"/>
      <c r="D23" s="15">
        <f t="shared" ref="D23:F23" si="6">SUM(D21:D22)</f>
        <v>511676.4</v>
      </c>
      <c r="E23" s="15">
        <f t="shared" si="6"/>
        <v>511676.4</v>
      </c>
      <c r="F23" s="15">
        <f t="shared" si="6"/>
        <v>511676.4</v>
      </c>
      <c r="G23" s="7"/>
      <c r="H23" s="1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0" customHeight="1">
      <c r="A24" s="7"/>
      <c r="B24" s="10"/>
      <c r="C24" s="2"/>
      <c r="D24" s="18"/>
      <c r="E24" s="18"/>
      <c r="F24" s="18"/>
      <c r="G24" s="7"/>
      <c r="H24" s="1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0" customHeight="1">
      <c r="A25" s="7">
        <f>D3</f>
        <v>42855</v>
      </c>
      <c r="B25" s="10" t="s">
        <v>31</v>
      </c>
      <c r="C25" s="2" t="s">
        <v>32</v>
      </c>
      <c r="D25" s="11" t="str">
        <f t="shared" ref="D25:E25" si="7">$D$39</f>
        <v>#REF!</v>
      </c>
      <c r="E25" s="11" t="str">
        <f t="shared" si="7"/>
        <v>#REF!</v>
      </c>
      <c r="F25" s="11" t="str">
        <f>'Pension Funds YE 30-04-18'!W54</f>
        <v>#REF!</v>
      </c>
      <c r="G25" s="3">
        <v>45013.0</v>
      </c>
      <c r="H25" s="12">
        <v>0.1</v>
      </c>
      <c r="I25" s="2" t="s">
        <v>21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0" customHeight="1">
      <c r="A26" s="2"/>
      <c r="B26" s="10"/>
      <c r="C26" s="2"/>
      <c r="D26" s="11"/>
      <c r="E26" s="11"/>
      <c r="F26" s="11"/>
      <c r="G26" s="2"/>
      <c r="H26" s="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0" customHeight="1">
      <c r="A27" s="2"/>
      <c r="B27" s="2"/>
      <c r="C27" s="2"/>
      <c r="D27" s="17" t="str">
        <f t="shared" ref="D27:F27" si="8">SUM(D23:D26)</f>
        <v>#REF!</v>
      </c>
      <c r="E27" s="17" t="str">
        <f t="shared" si="8"/>
        <v>#REF!</v>
      </c>
      <c r="F27" s="17" t="str">
        <f t="shared" si="8"/>
        <v>#REF!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0" customHeight="1">
      <c r="A28" s="2"/>
      <c r="B28" s="2"/>
      <c r="C28" s="2"/>
      <c r="D28" s="17"/>
      <c r="E28" s="17"/>
      <c r="F28" s="1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0" customHeight="1">
      <c r="A29" s="2"/>
      <c r="B29" s="2"/>
      <c r="C29" s="2"/>
      <c r="D29" s="17" t="str">
        <f t="shared" ref="D29:F29" si="9">D27+D18</f>
        <v>#REF!</v>
      </c>
      <c r="E29" s="17" t="str">
        <f t="shared" si="9"/>
        <v>#REF!</v>
      </c>
      <c r="F29" s="17" t="str">
        <f t="shared" si="9"/>
        <v>#REF!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0" customHeight="1">
      <c r="A30" s="2"/>
      <c r="B30" s="2"/>
      <c r="C30" s="2"/>
      <c r="D30" s="11"/>
      <c r="E30" s="11"/>
      <c r="F30" s="11"/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0" customHeight="1">
      <c r="A31" s="6" t="s">
        <v>33</v>
      </c>
      <c r="B31" s="1" t="s">
        <v>34</v>
      </c>
      <c r="C31" s="2"/>
      <c r="D31" s="20" t="s">
        <v>35</v>
      </c>
      <c r="E31" s="20" t="s">
        <v>35</v>
      </c>
      <c r="F31" s="20" t="s">
        <v>35</v>
      </c>
      <c r="G31" s="2"/>
      <c r="H31" s="2"/>
      <c r="I31" s="2"/>
      <c r="J31" s="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0" customHeight="1">
      <c r="A32" s="2"/>
      <c r="B32" s="1"/>
      <c r="C32" s="2"/>
      <c r="D32" s="5" t="s">
        <v>7</v>
      </c>
      <c r="E32" s="5" t="s">
        <v>7</v>
      </c>
      <c r="F32" s="5" t="s">
        <v>7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0" customHeight="1">
      <c r="A33" s="2"/>
      <c r="B33" s="2"/>
      <c r="C33" s="2"/>
      <c r="D33" s="11"/>
      <c r="E33" s="11"/>
      <c r="F33" s="1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0" customHeight="1">
      <c r="A34" s="7">
        <v>42244.0</v>
      </c>
      <c r="B34" s="2" t="s">
        <v>36</v>
      </c>
      <c r="C34" s="2"/>
      <c r="D34" s="11">
        <v>288620.77</v>
      </c>
      <c r="E34" s="11" t="str">
        <f>$F$39</f>
        <v>#REF!</v>
      </c>
      <c r="F34" s="11" t="str">
        <f>D39</f>
        <v>#REF!</v>
      </c>
      <c r="G34" s="1"/>
      <c r="H34" s="2"/>
      <c r="I34" s="2"/>
      <c r="J34" s="1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0" customHeight="1">
      <c r="A35" s="7"/>
      <c r="B35" s="2" t="s">
        <v>37</v>
      </c>
      <c r="C35" s="2"/>
      <c r="D35" s="11" t="str">
        <f t="shared" ref="D35:E35" si="10">-#REF!</f>
        <v>#REF!</v>
      </c>
      <c r="E35" s="11" t="str">
        <f t="shared" si="10"/>
        <v>#REF!</v>
      </c>
      <c r="F35" s="11">
        <f>-'Pension Funds YE 30-04-18'!U59-F37</f>
        <v>-232614.34</v>
      </c>
      <c r="G35" s="1"/>
      <c r="H35" s="2"/>
      <c r="I35" s="2"/>
      <c r="J35" s="1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0" customHeight="1">
      <c r="A36" s="7"/>
      <c r="B36" s="2" t="s">
        <v>38</v>
      </c>
      <c r="C36" s="2"/>
      <c r="D36" s="11"/>
      <c r="E36" s="11"/>
      <c r="F36" s="11">
        <f>'Pension Funds YE 30-04-18'!T50</f>
        <v>325000</v>
      </c>
      <c r="G36" s="3">
        <v>45013.0</v>
      </c>
      <c r="H36" s="2"/>
      <c r="I36" s="2"/>
      <c r="J36" s="1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0" customHeight="1">
      <c r="A37" s="7"/>
      <c r="B37" s="2" t="s">
        <v>37</v>
      </c>
      <c r="C37" s="2"/>
      <c r="D37" s="11"/>
      <c r="E37" s="11"/>
      <c r="F37" s="11">
        <f>-'Pension Funds YE 30-04-18'!U52</f>
        <v>-4196.96</v>
      </c>
      <c r="G37" s="1"/>
      <c r="H37" s="2"/>
      <c r="I37" s="2"/>
      <c r="J37" s="1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0" customHeight="1">
      <c r="A38" s="2"/>
      <c r="B38" s="2"/>
      <c r="C38" s="2"/>
      <c r="D38" s="11"/>
      <c r="E38" s="11"/>
      <c r="F38" s="11"/>
      <c r="G38" s="2"/>
      <c r="H38" s="2"/>
      <c r="I38" s="2"/>
      <c r="J38" s="1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0" customHeight="1">
      <c r="A39" s="2"/>
      <c r="B39" s="2"/>
      <c r="C39" s="2"/>
      <c r="D39" s="17" t="str">
        <f t="shared" ref="D39:F39" si="11">SUM(D34:D38)</f>
        <v>#REF!</v>
      </c>
      <c r="E39" s="17" t="str">
        <f t="shared" si="11"/>
        <v>#REF!</v>
      </c>
      <c r="F39" s="17" t="str">
        <f t="shared" si="11"/>
        <v>#REF!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0" customHeight="1">
      <c r="A40" s="2"/>
      <c r="B40" s="2"/>
      <c r="C40" s="2"/>
      <c r="D40" s="11"/>
      <c r="E40" s="11"/>
      <c r="F40" s="1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0" customHeight="1">
      <c r="A42" s="1"/>
      <c r="B42" s="1" t="s">
        <v>39</v>
      </c>
      <c r="C42" s="2"/>
      <c r="D42" s="20"/>
      <c r="E42" s="20"/>
      <c r="F42" s="20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0" customHeight="1">
      <c r="A43" s="2"/>
      <c r="B43" s="1"/>
      <c r="C43" s="2"/>
      <c r="D43" s="5" t="s">
        <v>7</v>
      </c>
      <c r="E43" s="5" t="s">
        <v>7</v>
      </c>
      <c r="F43" s="5" t="s">
        <v>7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0" customHeight="1">
      <c r="A44" s="7"/>
      <c r="B44" s="2"/>
      <c r="C44" s="2"/>
      <c r="D44" s="20"/>
      <c r="E44" s="20"/>
      <c r="F44" s="20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0" customHeight="1">
      <c r="A45" s="7"/>
      <c r="B45" s="2" t="s">
        <v>40</v>
      </c>
      <c r="C45" s="2"/>
      <c r="D45" s="21">
        <v>53.84</v>
      </c>
      <c r="E45" s="20"/>
      <c r="F45" s="11" t="str">
        <f>#REF!-#REF!</f>
        <v>#REF!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0" customHeight="1">
      <c r="A46" s="7"/>
      <c r="B46" s="2" t="s">
        <v>41</v>
      </c>
      <c r="C46" s="2"/>
      <c r="D46" s="21" t="str">
        <f t="shared" ref="D46:D48" si="12">#REF!</f>
        <v>#REF!</v>
      </c>
      <c r="E46" s="87" t="str">
        <f>#REF!+#REF!-F8</f>
        <v>#REF!</v>
      </c>
      <c r="F46" s="21">
        <f>'Pension Funds YE 30-04-18'!I59</f>
        <v>351.26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0" customHeight="1">
      <c r="A47" s="7"/>
      <c r="B47" s="10" t="s">
        <v>42</v>
      </c>
      <c r="C47" s="2"/>
      <c r="D47" s="11" t="str">
        <f t="shared" si="12"/>
        <v>#REF!</v>
      </c>
      <c r="E47" s="11" t="str">
        <f t="shared" ref="E47:E48" si="13">#REF!</f>
        <v>#REF!</v>
      </c>
      <c r="F47" s="11">
        <f>'Pension Funds YE 30-04-18'!V59</f>
        <v>21674.23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0" customHeight="1">
      <c r="A48" s="7"/>
      <c r="B48" s="10" t="s">
        <v>43</v>
      </c>
      <c r="C48" s="2"/>
      <c r="D48" s="11" t="str">
        <f t="shared" si="12"/>
        <v>#REF!</v>
      </c>
      <c r="E48" s="11" t="str">
        <f t="shared" si="13"/>
        <v>#REF!</v>
      </c>
      <c r="F48" s="11">
        <f>'Pension Funds YE 30-04-18'!H59</f>
        <v>47500.02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0" customHeight="1">
      <c r="A49" s="7"/>
      <c r="B49" s="10" t="s">
        <v>44</v>
      </c>
      <c r="C49" s="2"/>
      <c r="D49" s="11">
        <v>-77.0</v>
      </c>
      <c r="E49" s="11"/>
      <c r="F49" s="1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0" customHeight="1">
      <c r="A50" s="7"/>
      <c r="B50" s="22" t="s">
        <v>45</v>
      </c>
      <c r="C50" s="2"/>
      <c r="D50" s="11"/>
      <c r="E50" s="11"/>
      <c r="F50" s="11">
        <f>'Pension Funds YE 30-04-18'!G53</f>
        <v>80000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0" customHeight="1">
      <c r="A51" s="2"/>
      <c r="B51" s="2"/>
      <c r="C51" s="2"/>
      <c r="D51" s="11"/>
      <c r="E51" s="11"/>
      <c r="F51" s="1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0" customHeight="1">
      <c r="A52" s="2"/>
      <c r="B52" s="2"/>
      <c r="C52" s="2"/>
      <c r="D52" s="17" t="str">
        <f t="shared" ref="D52:F52" si="14">SUM(D44:D51)</f>
        <v>#REF!</v>
      </c>
      <c r="E52" s="17" t="str">
        <f t="shared" si="14"/>
        <v>#REF!</v>
      </c>
      <c r="F52" s="17" t="str">
        <f t="shared" si="14"/>
        <v>#REF!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0" customHeight="1">
      <c r="A53" s="2"/>
      <c r="B53" s="1" t="s">
        <v>46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0" customHeight="1">
      <c r="A54" s="2"/>
      <c r="B54" s="2" t="s">
        <v>47</v>
      </c>
      <c r="C54" s="2"/>
      <c r="D54" s="2"/>
      <c r="E54" s="2"/>
      <c r="F54" s="11" t="str">
        <f>D29</f>
        <v>#REF!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0" customHeight="1">
      <c r="A55" s="2"/>
      <c r="B55" s="2" t="s">
        <v>48</v>
      </c>
      <c r="C55" s="2"/>
      <c r="D55" s="19"/>
      <c r="E55" s="19"/>
      <c r="F55" s="11" t="str">
        <f>F52</f>
        <v>#REF!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0" customHeight="1">
      <c r="A56" s="2"/>
      <c r="B56" s="2" t="s">
        <v>95</v>
      </c>
      <c r="C56" s="2"/>
      <c r="D56" s="2">
        <v>972875.0</v>
      </c>
      <c r="E56" s="2"/>
      <c r="F56" s="23" t="str">
        <f>SUM(F54:F55)</f>
        <v>#REF!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0" customHeight="1">
      <c r="A57" s="2"/>
      <c r="B57" s="2" t="s">
        <v>49</v>
      </c>
      <c r="C57" s="2"/>
      <c r="D57" s="11" t="str">
        <f>D29</f>
        <v>#REF!</v>
      </c>
      <c r="E57" s="2"/>
      <c r="F57" s="11" t="str">
        <f>F29</f>
        <v>#REF!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0" customHeight="1">
      <c r="A58" s="2"/>
      <c r="B58" s="2" t="s">
        <v>50</v>
      </c>
      <c r="C58" s="2"/>
      <c r="D58" s="24" t="str">
        <f t="shared" ref="D58:F58" si="15">D56-D57</f>
        <v>#REF!</v>
      </c>
      <c r="E58" s="24">
        <f t="shared" si="15"/>
        <v>0</v>
      </c>
      <c r="F58" s="24" t="str">
        <f t="shared" si="15"/>
        <v>#REF!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480314960629921" footer="0.0" header="0.0" left="0.7086614173228347" right="0.7086614173228347" top="0.7480314960629921"/>
  <pageSetup paperSize="9" orientation="landscape"/>
  <headerFooter>
    <oddFooter>&amp;L&amp;F&amp;F&amp;A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8.0" topLeftCell="E9" activePane="bottomRight" state="frozen"/>
      <selection activeCell="E1" sqref="E1" pane="topRight"/>
      <selection activeCell="A9" sqref="A9" pane="bottomLeft"/>
      <selection activeCell="E9" sqref="E9" pane="bottomRight"/>
    </sheetView>
  </sheetViews>
  <sheetFormatPr customHeight="1" defaultColWidth="12.63" defaultRowHeight="15.0"/>
  <cols>
    <col customWidth="1" min="1" max="1" width="12.88"/>
    <col customWidth="1" min="2" max="2" width="0.63"/>
    <col customWidth="1" min="3" max="3" width="34.38"/>
    <col customWidth="1" min="4" max="4" width="23.38"/>
    <col customWidth="1" hidden="1" min="5" max="5" width="13.25"/>
    <col customWidth="1" hidden="1" min="6" max="6" width="15.25"/>
    <col customWidth="1" min="7" max="8" width="19.63"/>
    <col customWidth="1" min="9" max="9" width="13.63"/>
    <col customWidth="1" min="10" max="10" width="14.75"/>
    <col customWidth="1" min="11" max="11" width="11.38"/>
    <col customWidth="1" min="12" max="12" width="13.88"/>
    <col customWidth="1" min="13" max="13" width="13.63"/>
    <col customWidth="1" hidden="1" min="14" max="14" width="12.38"/>
    <col customWidth="1" hidden="1" min="15" max="17" width="9.38"/>
    <col customWidth="1" hidden="1" min="18" max="18" width="13.63"/>
    <col customWidth="1" hidden="1" min="19" max="19" width="16.25"/>
    <col customWidth="1" min="20" max="21" width="14.63"/>
    <col customWidth="1" min="22" max="22" width="13.63"/>
    <col customWidth="1" min="23" max="23" width="14.25"/>
    <col customWidth="1" min="24" max="24" width="11.75"/>
    <col customWidth="1" min="25" max="25" width="10.75"/>
    <col customWidth="1" min="26" max="26" width="14.25"/>
  </cols>
  <sheetData>
    <row r="1" ht="12.75" customHeight="1">
      <c r="A1" s="25" t="s">
        <v>51</v>
      </c>
      <c r="B1" s="26"/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</row>
    <row r="2" ht="12.75" customHeight="1">
      <c r="A2" s="29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2"/>
    </row>
    <row r="3" ht="12.75" customHeight="1">
      <c r="A3" s="29" t="s">
        <v>52</v>
      </c>
      <c r="B3" s="30"/>
      <c r="C3" s="30"/>
      <c r="D3" s="30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2"/>
    </row>
    <row r="4" ht="12.75" customHeight="1">
      <c r="A4" s="29"/>
      <c r="B4" s="30"/>
      <c r="C4" s="30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2"/>
    </row>
    <row r="5" ht="12.75" customHeight="1">
      <c r="A5" s="29"/>
      <c r="B5" s="30"/>
      <c r="C5" s="30" t="s">
        <v>96</v>
      </c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2"/>
    </row>
    <row r="6" ht="80.25" customHeight="1">
      <c r="A6" s="29" t="s">
        <v>3</v>
      </c>
      <c r="B6" s="30"/>
      <c r="C6" s="30" t="s">
        <v>54</v>
      </c>
      <c r="D6" s="30" t="s">
        <v>55</v>
      </c>
      <c r="E6" s="33" t="s">
        <v>97</v>
      </c>
      <c r="F6" s="34"/>
      <c r="G6" s="33" t="s">
        <v>57</v>
      </c>
      <c r="H6" s="35"/>
      <c r="I6" s="35"/>
      <c r="J6" s="34"/>
      <c r="K6" s="33" t="s">
        <v>58</v>
      </c>
      <c r="L6" s="35"/>
      <c r="M6" s="34"/>
      <c r="N6" s="33" t="s">
        <v>59</v>
      </c>
      <c r="O6" s="35"/>
      <c r="P6" s="34"/>
      <c r="Q6" s="33" t="s">
        <v>60</v>
      </c>
      <c r="R6" s="35"/>
      <c r="S6" s="34"/>
      <c r="T6" s="33" t="s">
        <v>61</v>
      </c>
      <c r="U6" s="36"/>
      <c r="V6" s="36"/>
      <c r="W6" s="37"/>
      <c r="X6" s="33" t="s">
        <v>62</v>
      </c>
      <c r="Y6" s="34"/>
      <c r="Z6" s="38" t="s">
        <v>63</v>
      </c>
    </row>
    <row r="7" ht="12.75" customHeight="1">
      <c r="A7" s="39"/>
      <c r="B7" s="27"/>
      <c r="C7" s="27"/>
      <c r="D7" s="28"/>
      <c r="E7" s="39"/>
      <c r="F7" s="28"/>
      <c r="G7" s="39"/>
      <c r="H7" s="27"/>
      <c r="I7" s="27"/>
      <c r="J7" s="28"/>
      <c r="K7" s="39"/>
      <c r="L7" s="27"/>
      <c r="M7" s="28"/>
      <c r="N7" s="39"/>
      <c r="O7" s="27"/>
      <c r="P7" s="28"/>
      <c r="Q7" s="39"/>
      <c r="R7" s="27"/>
      <c r="S7" s="28"/>
      <c r="T7" s="27"/>
      <c r="U7" s="27"/>
      <c r="V7" s="27"/>
      <c r="W7" s="27"/>
      <c r="X7" s="40"/>
      <c r="Y7" s="41"/>
      <c r="Z7" s="42"/>
    </row>
    <row r="8" ht="12.75" customHeight="1">
      <c r="A8" s="43"/>
      <c r="B8" s="31"/>
      <c r="C8" s="31"/>
      <c r="D8" s="44"/>
      <c r="E8" s="45" t="s">
        <v>64</v>
      </c>
      <c r="F8" s="44" t="s">
        <v>65</v>
      </c>
      <c r="G8" s="45" t="s">
        <v>64</v>
      </c>
      <c r="H8" s="46" t="s">
        <v>66</v>
      </c>
      <c r="I8" s="46" t="s">
        <v>68</v>
      </c>
      <c r="J8" s="44" t="s">
        <v>65</v>
      </c>
      <c r="K8" s="45" t="s">
        <v>64</v>
      </c>
      <c r="L8" s="46"/>
      <c r="M8" s="44" t="s">
        <v>65</v>
      </c>
      <c r="N8" s="45" t="s">
        <v>64</v>
      </c>
      <c r="O8" s="46"/>
      <c r="P8" s="44" t="s">
        <v>65</v>
      </c>
      <c r="Q8" s="45" t="s">
        <v>64</v>
      </c>
      <c r="R8" s="46" t="s">
        <v>68</v>
      </c>
      <c r="S8" s="44" t="s">
        <v>65</v>
      </c>
      <c r="T8" s="45" t="s">
        <v>69</v>
      </c>
      <c r="U8" s="46" t="s">
        <v>70</v>
      </c>
      <c r="V8" s="46" t="s">
        <v>68</v>
      </c>
      <c r="W8" s="44" t="s">
        <v>65</v>
      </c>
      <c r="X8" s="43"/>
      <c r="Y8" s="32"/>
      <c r="Z8" s="47"/>
    </row>
    <row r="9" ht="12.75" customHeight="1">
      <c r="A9" s="48"/>
      <c r="B9" s="49"/>
      <c r="C9" s="50" t="s">
        <v>71</v>
      </c>
      <c r="D9" s="51"/>
      <c r="E9" s="52"/>
      <c r="F9" s="53" t="str">
        <f>#REF!</f>
        <v>#REF!</v>
      </c>
      <c r="G9" s="52"/>
      <c r="H9" s="54"/>
      <c r="I9" s="54"/>
      <c r="J9" s="53" t="str">
        <f>#REF!</f>
        <v>#REF!</v>
      </c>
      <c r="K9" s="52"/>
      <c r="L9" s="54"/>
      <c r="M9" s="53" t="str">
        <f>#REF!</f>
        <v>#REF!</v>
      </c>
      <c r="N9" s="52"/>
      <c r="O9" s="54" t="str">
        <f>#REF!</f>
        <v>#REF!</v>
      </c>
      <c r="P9" s="53">
        <v>0.0</v>
      </c>
      <c r="Q9" s="52"/>
      <c r="R9" s="54"/>
      <c r="S9" s="31"/>
      <c r="T9" s="52"/>
      <c r="U9" s="54"/>
      <c r="V9" s="54"/>
      <c r="W9" s="53" t="str">
        <f>#REF!</f>
        <v>#REF!</v>
      </c>
      <c r="X9" s="55"/>
      <c r="Y9" s="56"/>
      <c r="Z9" s="57" t="str">
        <f t="shared" ref="Z9:Z48" si="1">F9+J9+M9+P9+S9+W9</f>
        <v>#REF!</v>
      </c>
    </row>
    <row r="10" ht="12.75" customHeight="1">
      <c r="A10" s="29"/>
      <c r="B10" s="30"/>
      <c r="C10" s="30"/>
      <c r="D10" s="51"/>
      <c r="E10" s="55"/>
      <c r="F10" s="56" t="str">
        <f t="shared" ref="F10:F15" si="2">F9+E10</f>
        <v>#REF!</v>
      </c>
      <c r="G10" s="55"/>
      <c r="H10" s="58"/>
      <c r="I10" s="58"/>
      <c r="J10" s="56" t="str">
        <f t="shared" ref="J10:J11" si="3">J9+G10</f>
        <v>#REF!</v>
      </c>
      <c r="K10" s="55"/>
      <c r="L10" s="58"/>
      <c r="M10" s="56" t="str">
        <f t="shared" ref="M10:M57" si="4">M9+L10</f>
        <v>#REF!</v>
      </c>
      <c r="N10" s="55"/>
      <c r="O10" s="58"/>
      <c r="P10" s="56">
        <f t="shared" ref="P10:P48" si="5">P9+N10</f>
        <v>0</v>
      </c>
      <c r="Q10" s="55"/>
      <c r="R10" s="58">
        <f>SUM(R9)</f>
        <v>0</v>
      </c>
      <c r="S10" s="56"/>
      <c r="T10" s="55"/>
      <c r="U10" s="58"/>
      <c r="V10" s="58"/>
      <c r="W10" s="56" t="str">
        <f t="shared" ref="W10:W13" si="6">W9+Q10</f>
        <v>#REF!</v>
      </c>
      <c r="X10" s="55"/>
      <c r="Y10" s="56"/>
      <c r="Z10" s="57" t="str">
        <f t="shared" si="1"/>
        <v>#REF!</v>
      </c>
    </row>
    <row r="11" ht="12.75" customHeight="1">
      <c r="A11" s="48"/>
      <c r="B11" s="49"/>
      <c r="C11" s="50"/>
      <c r="D11" s="51"/>
      <c r="E11" s="55"/>
      <c r="F11" s="56" t="str">
        <f t="shared" si="2"/>
        <v>#REF!</v>
      </c>
      <c r="G11" s="55"/>
      <c r="H11" s="58"/>
      <c r="I11" s="58"/>
      <c r="J11" s="56" t="str">
        <f t="shared" si="3"/>
        <v>#REF!</v>
      </c>
      <c r="K11" s="55"/>
      <c r="L11" s="58"/>
      <c r="M11" s="56" t="str">
        <f t="shared" si="4"/>
        <v>#REF!</v>
      </c>
      <c r="N11" s="55"/>
      <c r="O11" s="58"/>
      <c r="P11" s="56">
        <f t="shared" si="5"/>
        <v>0</v>
      </c>
      <c r="Q11" s="55"/>
      <c r="R11" s="58"/>
      <c r="S11" s="56"/>
      <c r="T11" s="55"/>
      <c r="U11" s="58"/>
      <c r="V11" s="58"/>
      <c r="W11" s="56" t="str">
        <f t="shared" si="6"/>
        <v>#REF!</v>
      </c>
      <c r="X11" s="55"/>
      <c r="Y11" s="56"/>
      <c r="Z11" s="57" t="str">
        <f t="shared" si="1"/>
        <v>#REF!</v>
      </c>
    </row>
    <row r="12" ht="12.75" customHeight="1">
      <c r="A12" s="48">
        <v>42856.0</v>
      </c>
      <c r="B12" s="49"/>
      <c r="C12" s="50" t="s">
        <v>87</v>
      </c>
      <c r="D12" s="51" t="s">
        <v>76</v>
      </c>
      <c r="E12" s="55"/>
      <c r="F12" s="56" t="str">
        <f t="shared" si="2"/>
        <v>#REF!</v>
      </c>
      <c r="G12" s="55"/>
      <c r="H12" s="58"/>
      <c r="I12" s="58">
        <f>8.5-0.67</f>
        <v>7.83</v>
      </c>
      <c r="J12" s="56" t="str">
        <f t="shared" ref="J12:J57" si="7">J11+G12+I12</f>
        <v>#REF!</v>
      </c>
      <c r="K12" s="55"/>
      <c r="L12" s="58"/>
      <c r="M12" s="56" t="str">
        <f t="shared" si="4"/>
        <v>#REF!</v>
      </c>
      <c r="N12" s="55"/>
      <c r="O12" s="58"/>
      <c r="P12" s="56">
        <f t="shared" si="5"/>
        <v>0</v>
      </c>
      <c r="Q12" s="55"/>
      <c r="R12" s="58"/>
      <c r="S12" s="56"/>
      <c r="T12" s="55"/>
      <c r="U12" s="58"/>
      <c r="V12" s="58"/>
      <c r="W12" s="56" t="str">
        <f t="shared" si="6"/>
        <v>#REF!</v>
      </c>
      <c r="X12" s="55"/>
      <c r="Y12" s="56"/>
      <c r="Z12" s="57" t="str">
        <f t="shared" si="1"/>
        <v>#REF!</v>
      </c>
    </row>
    <row r="13" ht="12.75" customHeight="1">
      <c r="A13" s="48">
        <v>42885.0</v>
      </c>
      <c r="B13" s="49"/>
      <c r="C13" s="50" t="s">
        <v>72</v>
      </c>
      <c r="D13" s="51" t="s">
        <v>73</v>
      </c>
      <c r="E13" s="55"/>
      <c r="F13" s="56" t="str">
        <f t="shared" si="2"/>
        <v>#REF!</v>
      </c>
      <c r="G13" s="55">
        <v>3750.0</v>
      </c>
      <c r="H13" s="58">
        <f>G13</f>
        <v>3750</v>
      </c>
      <c r="I13" s="58"/>
      <c r="J13" s="56" t="str">
        <f t="shared" si="7"/>
        <v>#REF!</v>
      </c>
      <c r="K13" s="55"/>
      <c r="L13" s="58"/>
      <c r="M13" s="56" t="str">
        <f t="shared" si="4"/>
        <v>#REF!</v>
      </c>
      <c r="N13" s="55"/>
      <c r="O13" s="58"/>
      <c r="P13" s="56">
        <f t="shared" si="5"/>
        <v>0</v>
      </c>
      <c r="Q13" s="55"/>
      <c r="R13" s="58"/>
      <c r="S13" s="56"/>
      <c r="T13" s="55"/>
      <c r="U13" s="58"/>
      <c r="V13" s="58"/>
      <c r="W13" s="56" t="str">
        <f t="shared" si="6"/>
        <v>#REF!</v>
      </c>
      <c r="X13" s="55"/>
      <c r="Y13" s="56"/>
      <c r="Z13" s="57" t="str">
        <f t="shared" si="1"/>
        <v>#REF!</v>
      </c>
    </row>
    <row r="14" ht="12.75" customHeight="1">
      <c r="A14" s="48"/>
      <c r="B14" s="49"/>
      <c r="C14" s="50" t="s">
        <v>74</v>
      </c>
      <c r="D14" s="51"/>
      <c r="E14" s="55"/>
      <c r="F14" s="56" t="str">
        <f t="shared" si="2"/>
        <v>#REF!</v>
      </c>
      <c r="G14" s="55">
        <v>6862.31</v>
      </c>
      <c r="H14" s="58"/>
      <c r="I14" s="58"/>
      <c r="J14" s="56" t="str">
        <f t="shared" si="7"/>
        <v>#REF!</v>
      </c>
      <c r="K14" s="55"/>
      <c r="L14" s="58"/>
      <c r="M14" s="56" t="str">
        <f t="shared" si="4"/>
        <v>#REF!</v>
      </c>
      <c r="N14" s="55"/>
      <c r="O14" s="58"/>
      <c r="P14" s="56">
        <f t="shared" si="5"/>
        <v>0</v>
      </c>
      <c r="Q14" s="55"/>
      <c r="R14" s="58"/>
      <c r="S14" s="56"/>
      <c r="T14" s="55">
        <f>-G14</f>
        <v>-6862.31</v>
      </c>
      <c r="U14" s="58">
        <f>-T14-V14</f>
        <v>4923.86</v>
      </c>
      <c r="V14" s="58">
        <v>1938.45</v>
      </c>
      <c r="W14" s="56" t="str">
        <f t="shared" ref="W14:W57" si="8">W13+T14+V14</f>
        <v>#REF!</v>
      </c>
      <c r="X14" s="55"/>
      <c r="Y14" s="56"/>
      <c r="Z14" s="57" t="str">
        <f t="shared" si="1"/>
        <v>#REF!</v>
      </c>
    </row>
    <row r="15" ht="12.75" customHeight="1">
      <c r="A15" s="48">
        <v>42887.0</v>
      </c>
      <c r="B15" s="49"/>
      <c r="C15" s="50" t="s">
        <v>75</v>
      </c>
      <c r="D15" s="51" t="s">
        <v>76</v>
      </c>
      <c r="E15" s="55"/>
      <c r="F15" s="56" t="str">
        <f t="shared" si="2"/>
        <v>#REF!</v>
      </c>
      <c r="G15" s="55"/>
      <c r="H15" s="58"/>
      <c r="I15" s="58">
        <v>8.51</v>
      </c>
      <c r="J15" s="56" t="str">
        <f t="shared" si="7"/>
        <v>#REF!</v>
      </c>
      <c r="K15" s="55"/>
      <c r="L15" s="58"/>
      <c r="M15" s="56" t="str">
        <f t="shared" si="4"/>
        <v>#REF!</v>
      </c>
      <c r="N15" s="55"/>
      <c r="O15" s="58"/>
      <c r="P15" s="56">
        <f t="shared" si="5"/>
        <v>0</v>
      </c>
      <c r="Q15" s="55"/>
      <c r="R15" s="58"/>
      <c r="S15" s="56"/>
      <c r="T15" s="55"/>
      <c r="U15" s="58"/>
      <c r="V15" s="58"/>
      <c r="W15" s="56" t="str">
        <f t="shared" si="8"/>
        <v>#REF!</v>
      </c>
      <c r="X15" s="55"/>
      <c r="Y15" s="56"/>
      <c r="Z15" s="57" t="str">
        <f t="shared" si="1"/>
        <v>#REF!</v>
      </c>
    </row>
    <row r="16" ht="12.75" customHeight="1">
      <c r="A16" s="48">
        <v>42906.0</v>
      </c>
      <c r="B16" s="49"/>
      <c r="C16" s="50" t="s">
        <v>98</v>
      </c>
      <c r="D16" s="51"/>
      <c r="E16" s="55"/>
      <c r="F16" s="56"/>
      <c r="G16" s="55">
        <v>20098.02</v>
      </c>
      <c r="H16" s="58"/>
      <c r="I16" s="58"/>
      <c r="J16" s="56" t="str">
        <f t="shared" si="7"/>
        <v>#REF!</v>
      </c>
      <c r="K16" s="55"/>
      <c r="L16" s="58">
        <f t="shared" ref="L16:L17" si="9">-G16</f>
        <v>-20098.02</v>
      </c>
      <c r="M16" s="56" t="str">
        <f t="shared" si="4"/>
        <v>#REF!</v>
      </c>
      <c r="N16" s="55"/>
      <c r="O16" s="58"/>
      <c r="P16" s="56">
        <f t="shared" si="5"/>
        <v>0</v>
      </c>
      <c r="Q16" s="55"/>
      <c r="R16" s="58"/>
      <c r="S16" s="56"/>
      <c r="T16" s="55"/>
      <c r="U16" s="58"/>
      <c r="V16" s="58"/>
      <c r="W16" s="56" t="str">
        <f t="shared" si="8"/>
        <v>#REF!</v>
      </c>
      <c r="X16" s="55"/>
      <c r="Y16" s="56"/>
      <c r="Z16" s="57" t="str">
        <f t="shared" si="1"/>
        <v>#REF!</v>
      </c>
    </row>
    <row r="17" ht="12.75" customHeight="1">
      <c r="A17" s="48"/>
      <c r="B17" s="49"/>
      <c r="C17" s="50" t="s">
        <v>99</v>
      </c>
      <c r="D17" s="51"/>
      <c r="E17" s="55"/>
      <c r="F17" s="56"/>
      <c r="G17" s="55">
        <v>74.91</v>
      </c>
      <c r="H17" s="58"/>
      <c r="I17" s="58"/>
      <c r="J17" s="56" t="str">
        <f t="shared" si="7"/>
        <v>#REF!</v>
      </c>
      <c r="K17" s="55"/>
      <c r="L17" s="58">
        <f t="shared" si="9"/>
        <v>-74.91</v>
      </c>
      <c r="M17" s="56" t="str">
        <f t="shared" si="4"/>
        <v>#REF!</v>
      </c>
      <c r="N17" s="55"/>
      <c r="O17" s="58"/>
      <c r="P17" s="56">
        <f t="shared" si="5"/>
        <v>0</v>
      </c>
      <c r="Q17" s="55"/>
      <c r="R17" s="58"/>
      <c r="S17" s="56"/>
      <c r="T17" s="55"/>
      <c r="U17" s="58"/>
      <c r="V17" s="58"/>
      <c r="W17" s="56" t="str">
        <f t="shared" si="8"/>
        <v>#REF!</v>
      </c>
      <c r="X17" s="55"/>
      <c r="Y17" s="56"/>
      <c r="Z17" s="57" t="str">
        <f t="shared" si="1"/>
        <v>#REF!</v>
      </c>
    </row>
    <row r="18" ht="12.75" customHeight="1">
      <c r="A18" s="48">
        <v>42914.0</v>
      </c>
      <c r="B18" s="49"/>
      <c r="C18" s="50" t="s">
        <v>100</v>
      </c>
      <c r="D18" s="51" t="s">
        <v>73</v>
      </c>
      <c r="E18" s="55"/>
      <c r="F18" s="56">
        <f t="shared" ref="F18:F20" si="10">F17+E18</f>
        <v>0</v>
      </c>
      <c r="G18" s="55">
        <v>3750.0</v>
      </c>
      <c r="H18" s="58">
        <f>G18</f>
        <v>3750</v>
      </c>
      <c r="I18" s="58"/>
      <c r="J18" s="56" t="str">
        <f t="shared" si="7"/>
        <v>#REF!</v>
      </c>
      <c r="K18" s="55"/>
      <c r="L18" s="58"/>
      <c r="M18" s="56" t="str">
        <f t="shared" si="4"/>
        <v>#REF!</v>
      </c>
      <c r="N18" s="55"/>
      <c r="O18" s="58"/>
      <c r="P18" s="56">
        <f t="shared" si="5"/>
        <v>0</v>
      </c>
      <c r="Q18" s="55"/>
      <c r="R18" s="58"/>
      <c r="S18" s="56"/>
      <c r="T18" s="55"/>
      <c r="U18" s="58"/>
      <c r="V18" s="58"/>
      <c r="W18" s="56" t="str">
        <f t="shared" si="8"/>
        <v>#REF!</v>
      </c>
      <c r="X18" s="55"/>
      <c r="Y18" s="56"/>
      <c r="Z18" s="57" t="str">
        <f t="shared" si="1"/>
        <v>#REF!</v>
      </c>
    </row>
    <row r="19" ht="12.75" customHeight="1">
      <c r="A19" s="48"/>
      <c r="B19" s="49"/>
      <c r="C19" s="50" t="s">
        <v>74</v>
      </c>
      <c r="D19" s="51"/>
      <c r="E19" s="55"/>
      <c r="F19" s="56">
        <f t="shared" si="10"/>
        <v>0</v>
      </c>
      <c r="G19" s="55">
        <v>6862.31</v>
      </c>
      <c r="H19" s="58"/>
      <c r="I19" s="58"/>
      <c r="J19" s="56" t="str">
        <f t="shared" si="7"/>
        <v>#REF!</v>
      </c>
      <c r="K19" s="55"/>
      <c r="L19" s="58"/>
      <c r="M19" s="56" t="str">
        <f t="shared" si="4"/>
        <v>#REF!</v>
      </c>
      <c r="N19" s="55"/>
      <c r="O19" s="58"/>
      <c r="P19" s="56">
        <f t="shared" si="5"/>
        <v>0</v>
      </c>
      <c r="Q19" s="55"/>
      <c r="R19" s="58"/>
      <c r="S19" s="56">
        <f t="shared" ref="S19:S48" si="11">S18+Q19</f>
        <v>0</v>
      </c>
      <c r="T19" s="55">
        <f>-G19</f>
        <v>-6862.31</v>
      </c>
      <c r="U19" s="58">
        <f>-T19-V19</f>
        <v>4964.89</v>
      </c>
      <c r="V19" s="58">
        <v>1897.42</v>
      </c>
      <c r="W19" s="56" t="str">
        <f t="shared" si="8"/>
        <v>#REF!</v>
      </c>
      <c r="X19" s="55"/>
      <c r="Y19" s="56"/>
      <c r="Z19" s="57" t="str">
        <f t="shared" si="1"/>
        <v>#REF!</v>
      </c>
    </row>
    <row r="20" ht="12.75" customHeight="1">
      <c r="A20" s="60">
        <v>42919.0</v>
      </c>
      <c r="B20" s="30"/>
      <c r="C20" s="50" t="s">
        <v>87</v>
      </c>
      <c r="D20" s="51" t="s">
        <v>76</v>
      </c>
      <c r="E20" s="55"/>
      <c r="F20" s="56">
        <f t="shared" si="10"/>
        <v>0</v>
      </c>
      <c r="G20" s="55"/>
      <c r="H20" s="58"/>
      <c r="I20" s="58">
        <v>9.94</v>
      </c>
      <c r="J20" s="56" t="str">
        <f t="shared" si="7"/>
        <v>#REF!</v>
      </c>
      <c r="K20" s="55"/>
      <c r="L20" s="58"/>
      <c r="M20" s="56" t="str">
        <f t="shared" si="4"/>
        <v>#REF!</v>
      </c>
      <c r="N20" s="55"/>
      <c r="O20" s="58"/>
      <c r="P20" s="56">
        <f t="shared" si="5"/>
        <v>0</v>
      </c>
      <c r="Q20" s="55"/>
      <c r="R20" s="58"/>
      <c r="S20" s="56">
        <f t="shared" si="11"/>
        <v>0</v>
      </c>
      <c r="T20" s="55"/>
      <c r="U20" s="58"/>
      <c r="V20" s="58"/>
      <c r="W20" s="56" t="str">
        <f t="shared" si="8"/>
        <v>#REF!</v>
      </c>
      <c r="X20" s="55"/>
      <c r="Y20" s="56"/>
      <c r="Z20" s="57" t="str">
        <f t="shared" si="1"/>
        <v>#REF!</v>
      </c>
    </row>
    <row r="21" ht="12.75" customHeight="1">
      <c r="A21" s="48">
        <v>42940.0</v>
      </c>
      <c r="B21" s="49"/>
      <c r="C21" s="30" t="s">
        <v>101</v>
      </c>
      <c r="D21" s="30" t="s">
        <v>102</v>
      </c>
      <c r="E21" s="55"/>
      <c r="F21" s="56"/>
      <c r="G21" s="55">
        <v>48.88</v>
      </c>
      <c r="H21" s="58"/>
      <c r="I21" s="58"/>
      <c r="J21" s="56" t="str">
        <f t="shared" si="7"/>
        <v>#REF!</v>
      </c>
      <c r="K21" s="55"/>
      <c r="L21" s="58"/>
      <c r="M21" s="56" t="str">
        <f t="shared" si="4"/>
        <v>#REF!</v>
      </c>
      <c r="N21" s="55"/>
      <c r="O21" s="58"/>
      <c r="P21" s="56">
        <f t="shared" si="5"/>
        <v>0</v>
      </c>
      <c r="Q21" s="55"/>
      <c r="R21" s="58"/>
      <c r="S21" s="56">
        <f t="shared" si="11"/>
        <v>0</v>
      </c>
      <c r="T21" s="55"/>
      <c r="U21" s="58"/>
      <c r="V21" s="58"/>
      <c r="W21" s="56" t="str">
        <f t="shared" si="8"/>
        <v>#REF!</v>
      </c>
      <c r="X21" s="55"/>
      <c r="Y21" s="56"/>
      <c r="Z21" s="57" t="str">
        <f t="shared" si="1"/>
        <v>#REF!</v>
      </c>
    </row>
    <row r="22" ht="12.75" customHeight="1">
      <c r="A22" s="48"/>
      <c r="B22" s="49"/>
      <c r="C22" s="50" t="s">
        <v>100</v>
      </c>
      <c r="D22" s="51" t="s">
        <v>73</v>
      </c>
      <c r="E22" s="55"/>
      <c r="F22" s="56"/>
      <c r="G22" s="55">
        <v>3750.0</v>
      </c>
      <c r="H22" s="58">
        <v>3750.0</v>
      </c>
      <c r="I22" s="58"/>
      <c r="J22" s="56" t="str">
        <f t="shared" si="7"/>
        <v>#REF!</v>
      </c>
      <c r="K22" s="55"/>
      <c r="L22" s="58"/>
      <c r="M22" s="56" t="str">
        <f t="shared" si="4"/>
        <v>#REF!</v>
      </c>
      <c r="N22" s="55"/>
      <c r="O22" s="58"/>
      <c r="P22" s="56">
        <f t="shared" si="5"/>
        <v>0</v>
      </c>
      <c r="Q22" s="55"/>
      <c r="R22" s="58"/>
      <c r="S22" s="56">
        <f t="shared" si="11"/>
        <v>0</v>
      </c>
      <c r="T22" s="55"/>
      <c r="U22" s="58"/>
      <c r="V22" s="58"/>
      <c r="W22" s="56" t="str">
        <f t="shared" si="8"/>
        <v>#REF!</v>
      </c>
      <c r="X22" s="55"/>
      <c r="Y22" s="56"/>
      <c r="Z22" s="57" t="str">
        <f t="shared" si="1"/>
        <v>#REF!</v>
      </c>
    </row>
    <row r="23" ht="12.75" customHeight="1">
      <c r="A23" s="48"/>
      <c r="B23" s="49"/>
      <c r="C23" s="50" t="s">
        <v>74</v>
      </c>
      <c r="D23" s="51"/>
      <c r="E23" s="55"/>
      <c r="F23" s="56"/>
      <c r="G23" s="55">
        <v>6862.31</v>
      </c>
      <c r="H23" s="58"/>
      <c r="I23" s="58"/>
      <c r="J23" s="56" t="str">
        <f t="shared" si="7"/>
        <v>#REF!</v>
      </c>
      <c r="K23" s="55"/>
      <c r="L23" s="58"/>
      <c r="M23" s="56" t="str">
        <f t="shared" si="4"/>
        <v>#REF!</v>
      </c>
      <c r="N23" s="55"/>
      <c r="O23" s="58"/>
      <c r="P23" s="56">
        <f t="shared" si="5"/>
        <v>0</v>
      </c>
      <c r="Q23" s="55"/>
      <c r="R23" s="58"/>
      <c r="S23" s="56">
        <f t="shared" si="11"/>
        <v>0</v>
      </c>
      <c r="T23" s="55">
        <f>-G23</f>
        <v>-6862.31</v>
      </c>
      <c r="U23" s="58">
        <f>-T23-V23</f>
        <v>5006.26</v>
      </c>
      <c r="V23" s="58">
        <v>1856.05</v>
      </c>
      <c r="W23" s="56" t="str">
        <f t="shared" si="8"/>
        <v>#REF!</v>
      </c>
      <c r="X23" s="55"/>
      <c r="Y23" s="56"/>
      <c r="Z23" s="57" t="str">
        <f t="shared" si="1"/>
        <v>#REF!</v>
      </c>
    </row>
    <row r="24" ht="12.75" customHeight="1">
      <c r="A24" s="48"/>
      <c r="B24" s="49"/>
      <c r="C24" s="50" t="s">
        <v>87</v>
      </c>
      <c r="D24" s="51" t="s">
        <v>76</v>
      </c>
      <c r="E24" s="55"/>
      <c r="F24" s="56"/>
      <c r="G24" s="55"/>
      <c r="H24" s="58"/>
      <c r="I24" s="58">
        <v>9.91</v>
      </c>
      <c r="J24" s="56" t="str">
        <f t="shared" si="7"/>
        <v>#REF!</v>
      </c>
      <c r="K24" s="55"/>
      <c r="L24" s="58"/>
      <c r="M24" s="56" t="str">
        <f t="shared" si="4"/>
        <v>#REF!</v>
      </c>
      <c r="N24" s="55"/>
      <c r="O24" s="58"/>
      <c r="P24" s="56">
        <f t="shared" si="5"/>
        <v>0</v>
      </c>
      <c r="Q24" s="55"/>
      <c r="R24" s="58"/>
      <c r="S24" s="56">
        <f t="shared" si="11"/>
        <v>0</v>
      </c>
      <c r="T24" s="55"/>
      <c r="U24" s="58"/>
      <c r="V24" s="58"/>
      <c r="W24" s="56" t="str">
        <f t="shared" si="8"/>
        <v>#REF!</v>
      </c>
      <c r="X24" s="55"/>
      <c r="Y24" s="56"/>
      <c r="Z24" s="57" t="str">
        <f t="shared" si="1"/>
        <v>#REF!</v>
      </c>
    </row>
    <row r="25" ht="12.75" customHeight="1">
      <c r="A25" s="48">
        <v>42976.0</v>
      </c>
      <c r="B25" s="49"/>
      <c r="C25" s="50" t="s">
        <v>100</v>
      </c>
      <c r="D25" s="51" t="s">
        <v>73</v>
      </c>
      <c r="E25" s="55"/>
      <c r="F25" s="56"/>
      <c r="G25" s="55">
        <v>3750.0</v>
      </c>
      <c r="H25" s="58">
        <v>3750.0</v>
      </c>
      <c r="I25" s="58"/>
      <c r="J25" s="56" t="str">
        <f t="shared" si="7"/>
        <v>#REF!</v>
      </c>
      <c r="K25" s="55"/>
      <c r="L25" s="58"/>
      <c r="M25" s="56" t="str">
        <f t="shared" si="4"/>
        <v>#REF!</v>
      </c>
      <c r="N25" s="55"/>
      <c r="O25" s="58"/>
      <c r="P25" s="56">
        <f t="shared" si="5"/>
        <v>0</v>
      </c>
      <c r="Q25" s="55"/>
      <c r="R25" s="58"/>
      <c r="S25" s="56">
        <f t="shared" si="11"/>
        <v>0</v>
      </c>
      <c r="T25" s="55"/>
      <c r="U25" s="58"/>
      <c r="V25" s="58"/>
      <c r="W25" s="56" t="str">
        <f t="shared" si="8"/>
        <v>#REF!</v>
      </c>
      <c r="X25" s="55"/>
      <c r="Y25" s="56"/>
      <c r="Z25" s="57" t="str">
        <f t="shared" si="1"/>
        <v>#REF!</v>
      </c>
    </row>
    <row r="26" ht="12.75" customHeight="1">
      <c r="A26" s="48"/>
      <c r="B26" s="49"/>
      <c r="C26" s="50" t="s">
        <v>74</v>
      </c>
      <c r="D26" s="51"/>
      <c r="E26" s="55"/>
      <c r="F26" s="56"/>
      <c r="G26" s="55">
        <v>6862.31</v>
      </c>
      <c r="H26" s="58"/>
      <c r="I26" s="58"/>
      <c r="J26" s="56" t="str">
        <f t="shared" si="7"/>
        <v>#REF!</v>
      </c>
      <c r="K26" s="55"/>
      <c r="L26" s="58"/>
      <c r="M26" s="56" t="str">
        <f t="shared" si="4"/>
        <v>#REF!</v>
      </c>
      <c r="N26" s="55"/>
      <c r="O26" s="58"/>
      <c r="P26" s="56">
        <f t="shared" si="5"/>
        <v>0</v>
      </c>
      <c r="Q26" s="55"/>
      <c r="R26" s="58"/>
      <c r="S26" s="56">
        <f t="shared" si="11"/>
        <v>0</v>
      </c>
      <c r="T26" s="55">
        <f>-G26</f>
        <v>-6862.31</v>
      </c>
      <c r="U26" s="58">
        <f>-T26-V26</f>
        <v>5047.98</v>
      </c>
      <c r="V26" s="58">
        <v>1814.33</v>
      </c>
      <c r="W26" s="56" t="str">
        <f t="shared" si="8"/>
        <v>#REF!</v>
      </c>
      <c r="X26" s="55"/>
      <c r="Y26" s="56"/>
      <c r="Z26" s="57" t="str">
        <f t="shared" si="1"/>
        <v>#REF!</v>
      </c>
    </row>
    <row r="27" ht="12.75" customHeight="1">
      <c r="A27" s="48">
        <v>42979.0</v>
      </c>
      <c r="B27" s="49"/>
      <c r="C27" s="50" t="s">
        <v>87</v>
      </c>
      <c r="D27" s="51" t="s">
        <v>76</v>
      </c>
      <c r="E27" s="55"/>
      <c r="F27" s="56"/>
      <c r="G27" s="55"/>
      <c r="H27" s="58"/>
      <c r="I27" s="58">
        <v>11.02</v>
      </c>
      <c r="J27" s="56" t="str">
        <f t="shared" si="7"/>
        <v>#REF!</v>
      </c>
      <c r="K27" s="55"/>
      <c r="L27" s="58"/>
      <c r="M27" s="56" t="str">
        <f t="shared" si="4"/>
        <v>#REF!</v>
      </c>
      <c r="N27" s="55"/>
      <c r="O27" s="58"/>
      <c r="P27" s="56">
        <f t="shared" si="5"/>
        <v>0</v>
      </c>
      <c r="Q27" s="55"/>
      <c r="R27" s="58"/>
      <c r="S27" s="56">
        <f t="shared" si="11"/>
        <v>0</v>
      </c>
      <c r="T27" s="55"/>
      <c r="U27" s="58"/>
      <c r="V27" s="58"/>
      <c r="W27" s="56" t="str">
        <f t="shared" si="8"/>
        <v>#REF!</v>
      </c>
      <c r="X27" s="55"/>
      <c r="Y27" s="56"/>
      <c r="Z27" s="57" t="str">
        <f t="shared" si="1"/>
        <v>#REF!</v>
      </c>
    </row>
    <row r="28" ht="12.75" customHeight="1">
      <c r="A28" s="48">
        <v>43006.0</v>
      </c>
      <c r="B28" s="30"/>
      <c r="C28" s="50" t="s">
        <v>100</v>
      </c>
      <c r="D28" s="51" t="s">
        <v>73</v>
      </c>
      <c r="E28" s="55"/>
      <c r="F28" s="56"/>
      <c r="G28" s="55">
        <v>3750.0</v>
      </c>
      <c r="H28" s="58">
        <v>3750.0</v>
      </c>
      <c r="I28" s="58"/>
      <c r="J28" s="56" t="str">
        <f t="shared" si="7"/>
        <v>#REF!</v>
      </c>
      <c r="K28" s="55"/>
      <c r="L28" s="58"/>
      <c r="M28" s="56" t="str">
        <f t="shared" si="4"/>
        <v>#REF!</v>
      </c>
      <c r="N28" s="55"/>
      <c r="O28" s="58"/>
      <c r="P28" s="56">
        <f t="shared" si="5"/>
        <v>0</v>
      </c>
      <c r="Q28" s="55"/>
      <c r="R28" s="58"/>
      <c r="S28" s="56">
        <f t="shared" si="11"/>
        <v>0</v>
      </c>
      <c r="T28" s="55"/>
      <c r="U28" s="58"/>
      <c r="V28" s="58"/>
      <c r="W28" s="56" t="str">
        <f t="shared" si="8"/>
        <v>#REF!</v>
      </c>
      <c r="X28" s="55"/>
      <c r="Y28" s="56"/>
      <c r="Z28" s="57" t="str">
        <f t="shared" si="1"/>
        <v>#REF!</v>
      </c>
    </row>
    <row r="29" ht="12.75" customHeight="1">
      <c r="A29" s="48"/>
      <c r="B29" s="30"/>
      <c r="C29" s="50" t="s">
        <v>74</v>
      </c>
      <c r="D29" s="51"/>
      <c r="E29" s="55"/>
      <c r="F29" s="56"/>
      <c r="G29" s="55">
        <v>6862.31</v>
      </c>
      <c r="H29" s="58"/>
      <c r="I29" s="58"/>
      <c r="J29" s="56" t="str">
        <f t="shared" si="7"/>
        <v>#REF!</v>
      </c>
      <c r="K29" s="55"/>
      <c r="L29" s="58"/>
      <c r="M29" s="56" t="str">
        <f t="shared" si="4"/>
        <v>#REF!</v>
      </c>
      <c r="N29" s="55"/>
      <c r="O29" s="58"/>
      <c r="P29" s="56">
        <f t="shared" si="5"/>
        <v>0</v>
      </c>
      <c r="Q29" s="55"/>
      <c r="R29" s="58"/>
      <c r="S29" s="56">
        <f t="shared" si="11"/>
        <v>0</v>
      </c>
      <c r="T29" s="55">
        <f>-G29</f>
        <v>-6862.31</v>
      </c>
      <c r="U29" s="58">
        <f>-T29-V29</f>
        <v>5090.05</v>
      </c>
      <c r="V29" s="58">
        <v>1772.26</v>
      </c>
      <c r="W29" s="56" t="str">
        <f t="shared" si="8"/>
        <v>#REF!</v>
      </c>
      <c r="X29" s="55"/>
      <c r="Y29" s="56"/>
      <c r="Z29" s="57" t="str">
        <f t="shared" si="1"/>
        <v>#REF!</v>
      </c>
    </row>
    <row r="30" ht="12.75" customHeight="1">
      <c r="A30" s="48">
        <v>43010.0</v>
      </c>
      <c r="B30" s="30"/>
      <c r="C30" s="50" t="s">
        <v>87</v>
      </c>
      <c r="D30" s="51" t="s">
        <v>76</v>
      </c>
      <c r="E30" s="55"/>
      <c r="F30" s="56"/>
      <c r="G30" s="55"/>
      <c r="H30" s="58"/>
      <c r="I30" s="58">
        <v>11.48</v>
      </c>
      <c r="J30" s="56" t="str">
        <f t="shared" si="7"/>
        <v>#REF!</v>
      </c>
      <c r="K30" s="55"/>
      <c r="L30" s="58"/>
      <c r="M30" s="56" t="str">
        <f t="shared" si="4"/>
        <v>#REF!</v>
      </c>
      <c r="N30" s="55"/>
      <c r="O30" s="58"/>
      <c r="P30" s="56">
        <f t="shared" si="5"/>
        <v>0</v>
      </c>
      <c r="Q30" s="55"/>
      <c r="R30" s="58"/>
      <c r="S30" s="56">
        <f t="shared" si="11"/>
        <v>0</v>
      </c>
      <c r="T30" s="55"/>
      <c r="U30" s="58"/>
      <c r="V30" s="58"/>
      <c r="W30" s="56" t="str">
        <f t="shared" si="8"/>
        <v>#REF!</v>
      </c>
      <c r="X30" s="55"/>
      <c r="Y30" s="56"/>
      <c r="Z30" s="57" t="str">
        <f t="shared" si="1"/>
        <v>#REF!</v>
      </c>
    </row>
    <row r="31" ht="12.75" customHeight="1">
      <c r="A31" s="48">
        <v>43038.0</v>
      </c>
      <c r="B31" s="30"/>
      <c r="C31" s="50" t="s">
        <v>100</v>
      </c>
      <c r="D31" s="51" t="s">
        <v>73</v>
      </c>
      <c r="E31" s="55"/>
      <c r="F31" s="56"/>
      <c r="G31" s="55">
        <v>3750.0</v>
      </c>
      <c r="H31" s="58">
        <v>3750.0</v>
      </c>
      <c r="I31" s="58"/>
      <c r="J31" s="56" t="str">
        <f t="shared" si="7"/>
        <v>#REF!</v>
      </c>
      <c r="K31" s="55"/>
      <c r="L31" s="58"/>
      <c r="M31" s="56" t="str">
        <f t="shared" si="4"/>
        <v>#REF!</v>
      </c>
      <c r="N31" s="55"/>
      <c r="O31" s="58"/>
      <c r="P31" s="56">
        <f t="shared" si="5"/>
        <v>0</v>
      </c>
      <c r="Q31" s="55"/>
      <c r="R31" s="58"/>
      <c r="S31" s="56">
        <f t="shared" si="11"/>
        <v>0</v>
      </c>
      <c r="T31" s="55"/>
      <c r="U31" s="58"/>
      <c r="V31" s="58"/>
      <c r="W31" s="56" t="str">
        <f t="shared" si="8"/>
        <v>#REF!</v>
      </c>
      <c r="X31" s="55"/>
      <c r="Y31" s="56"/>
      <c r="Z31" s="57" t="str">
        <f t="shared" si="1"/>
        <v>#REF!</v>
      </c>
    </row>
    <row r="32" ht="12.75" customHeight="1">
      <c r="A32" s="48"/>
      <c r="B32" s="30"/>
      <c r="C32" s="50" t="s">
        <v>74</v>
      </c>
      <c r="D32" s="51"/>
      <c r="E32" s="55"/>
      <c r="F32" s="56"/>
      <c r="G32" s="55">
        <v>6862.31</v>
      </c>
      <c r="H32" s="58"/>
      <c r="I32" s="58"/>
      <c r="J32" s="56" t="str">
        <f t="shared" si="7"/>
        <v>#REF!</v>
      </c>
      <c r="K32" s="55"/>
      <c r="L32" s="58"/>
      <c r="M32" s="56" t="str">
        <f t="shared" si="4"/>
        <v>#REF!</v>
      </c>
      <c r="N32" s="55"/>
      <c r="O32" s="58"/>
      <c r="P32" s="56">
        <f t="shared" si="5"/>
        <v>0</v>
      </c>
      <c r="Q32" s="55"/>
      <c r="R32" s="58"/>
      <c r="S32" s="56">
        <f t="shared" si="11"/>
        <v>0</v>
      </c>
      <c r="T32" s="55">
        <f>-G32</f>
        <v>-6862.31</v>
      </c>
      <c r="U32" s="58">
        <f>-T32-V32</f>
        <v>5132.47</v>
      </c>
      <c r="V32" s="58">
        <v>1729.84</v>
      </c>
      <c r="W32" s="56" t="str">
        <f t="shared" si="8"/>
        <v>#REF!</v>
      </c>
      <c r="X32" s="55"/>
      <c r="Y32" s="56"/>
      <c r="Z32" s="57" t="str">
        <f t="shared" si="1"/>
        <v>#REF!</v>
      </c>
    </row>
    <row r="33" ht="12.75" customHeight="1">
      <c r="A33" s="48">
        <v>43040.0</v>
      </c>
      <c r="B33" s="49"/>
      <c r="C33" s="50" t="s">
        <v>87</v>
      </c>
      <c r="D33" s="51" t="s">
        <v>76</v>
      </c>
      <c r="E33" s="55"/>
      <c r="F33" s="56"/>
      <c r="G33" s="55"/>
      <c r="H33" s="58"/>
      <c r="I33" s="58">
        <v>11.52</v>
      </c>
      <c r="J33" s="56" t="str">
        <f t="shared" si="7"/>
        <v>#REF!</v>
      </c>
      <c r="K33" s="58"/>
      <c r="L33" s="58"/>
      <c r="M33" s="56" t="str">
        <f t="shared" si="4"/>
        <v>#REF!</v>
      </c>
      <c r="N33" s="58"/>
      <c r="O33" s="58"/>
      <c r="P33" s="58">
        <f t="shared" si="5"/>
        <v>0</v>
      </c>
      <c r="Q33" s="55"/>
      <c r="R33" s="58"/>
      <c r="S33" s="56">
        <f t="shared" si="11"/>
        <v>0</v>
      </c>
      <c r="T33" s="55"/>
      <c r="U33" s="58"/>
      <c r="V33" s="58"/>
      <c r="W33" s="56" t="str">
        <f t="shared" si="8"/>
        <v>#REF!</v>
      </c>
      <c r="X33" s="58"/>
      <c r="Y33" s="58"/>
      <c r="Z33" s="57" t="str">
        <f t="shared" si="1"/>
        <v>#REF!</v>
      </c>
    </row>
    <row r="34" ht="12.75" customHeight="1">
      <c r="A34" s="48">
        <v>43067.0</v>
      </c>
      <c r="B34" s="49"/>
      <c r="C34" s="50" t="s">
        <v>100</v>
      </c>
      <c r="D34" s="51" t="s">
        <v>73</v>
      </c>
      <c r="E34" s="55"/>
      <c r="F34" s="56"/>
      <c r="G34" s="55">
        <v>4166.67</v>
      </c>
      <c r="H34" s="58">
        <f>G34</f>
        <v>4166.67</v>
      </c>
      <c r="I34" s="58"/>
      <c r="J34" s="56" t="str">
        <f t="shared" si="7"/>
        <v>#REF!</v>
      </c>
      <c r="K34" s="58"/>
      <c r="L34" s="58"/>
      <c r="M34" s="56" t="str">
        <f t="shared" si="4"/>
        <v>#REF!</v>
      </c>
      <c r="N34" s="58"/>
      <c r="O34" s="58"/>
      <c r="P34" s="58">
        <f t="shared" si="5"/>
        <v>0</v>
      </c>
      <c r="Q34" s="55"/>
      <c r="R34" s="58"/>
      <c r="S34" s="56">
        <f t="shared" si="11"/>
        <v>0</v>
      </c>
      <c r="T34" s="55"/>
      <c r="U34" s="58"/>
      <c r="V34" s="58"/>
      <c r="W34" s="56" t="str">
        <f t="shared" si="8"/>
        <v>#REF!</v>
      </c>
      <c r="X34" s="58"/>
      <c r="Y34" s="58"/>
      <c r="Z34" s="57" t="str">
        <f t="shared" si="1"/>
        <v>#REF!</v>
      </c>
    </row>
    <row r="35" ht="12.75" customHeight="1">
      <c r="A35" s="48"/>
      <c r="B35" s="49"/>
      <c r="C35" s="50" t="s">
        <v>74</v>
      </c>
      <c r="D35" s="51"/>
      <c r="E35" s="55"/>
      <c r="F35" s="56"/>
      <c r="G35" s="55">
        <v>6862.31</v>
      </c>
      <c r="H35" s="58"/>
      <c r="I35" s="58"/>
      <c r="J35" s="56" t="str">
        <f t="shared" si="7"/>
        <v>#REF!</v>
      </c>
      <c r="K35" s="58"/>
      <c r="L35" s="58"/>
      <c r="M35" s="56" t="str">
        <f t="shared" si="4"/>
        <v>#REF!</v>
      </c>
      <c r="N35" s="58"/>
      <c r="O35" s="58"/>
      <c r="P35" s="58">
        <f t="shared" si="5"/>
        <v>0</v>
      </c>
      <c r="Q35" s="55"/>
      <c r="R35" s="58"/>
      <c r="S35" s="56">
        <f t="shared" si="11"/>
        <v>0</v>
      </c>
      <c r="T35" s="55">
        <f>-G35</f>
        <v>-6862.31</v>
      </c>
      <c r="U35" s="58">
        <f>-T35-V35</f>
        <v>5175.24</v>
      </c>
      <c r="V35" s="58">
        <v>1687.07</v>
      </c>
      <c r="W35" s="56" t="str">
        <f t="shared" si="8"/>
        <v>#REF!</v>
      </c>
      <c r="X35" s="58"/>
      <c r="Y35" s="58"/>
      <c r="Z35" s="57" t="str">
        <f t="shared" si="1"/>
        <v>#REF!</v>
      </c>
    </row>
    <row r="36" ht="12.75" customHeight="1">
      <c r="A36" s="48">
        <v>43070.0</v>
      </c>
      <c r="B36" s="49"/>
      <c r="C36" s="50" t="s">
        <v>87</v>
      </c>
      <c r="D36" s="51" t="s">
        <v>76</v>
      </c>
      <c r="E36" s="55"/>
      <c r="F36" s="56"/>
      <c r="G36" s="55"/>
      <c r="H36" s="58"/>
      <c r="I36" s="58">
        <v>11.98</v>
      </c>
      <c r="J36" s="56" t="str">
        <f t="shared" si="7"/>
        <v>#REF!</v>
      </c>
      <c r="K36" s="58"/>
      <c r="L36" s="58"/>
      <c r="M36" s="56" t="str">
        <f t="shared" si="4"/>
        <v>#REF!</v>
      </c>
      <c r="N36" s="58"/>
      <c r="O36" s="58"/>
      <c r="P36" s="58">
        <f t="shared" si="5"/>
        <v>0</v>
      </c>
      <c r="Q36" s="55"/>
      <c r="R36" s="58"/>
      <c r="S36" s="56">
        <f t="shared" si="11"/>
        <v>0</v>
      </c>
      <c r="T36" s="55"/>
      <c r="U36" s="58"/>
      <c r="V36" s="58"/>
      <c r="W36" s="56" t="str">
        <f t="shared" si="8"/>
        <v>#REF!</v>
      </c>
      <c r="X36" s="58"/>
      <c r="Y36" s="58"/>
      <c r="Z36" s="57" t="str">
        <f t="shared" si="1"/>
        <v>#REF!</v>
      </c>
    </row>
    <row r="37" ht="12.75" customHeight="1">
      <c r="A37" s="48"/>
      <c r="B37" s="49"/>
      <c r="C37" s="50" t="s">
        <v>100</v>
      </c>
      <c r="D37" s="51" t="s">
        <v>73</v>
      </c>
      <c r="E37" s="55"/>
      <c r="F37" s="56"/>
      <c r="G37" s="55">
        <v>4166.67</v>
      </c>
      <c r="H37" s="58">
        <f>G37</f>
        <v>4166.67</v>
      </c>
      <c r="I37" s="58"/>
      <c r="J37" s="56" t="str">
        <f t="shared" si="7"/>
        <v>#REF!</v>
      </c>
      <c r="K37" s="58"/>
      <c r="L37" s="58"/>
      <c r="M37" s="56" t="str">
        <f t="shared" si="4"/>
        <v>#REF!</v>
      </c>
      <c r="N37" s="58"/>
      <c r="O37" s="58"/>
      <c r="P37" s="58">
        <f t="shared" si="5"/>
        <v>0</v>
      </c>
      <c r="Q37" s="55"/>
      <c r="R37" s="58"/>
      <c r="S37" s="56">
        <f t="shared" si="11"/>
        <v>0</v>
      </c>
      <c r="T37" s="58"/>
      <c r="U37" s="58"/>
      <c r="V37" s="58"/>
      <c r="W37" s="56" t="str">
        <f t="shared" si="8"/>
        <v>#REF!</v>
      </c>
      <c r="X37" s="58"/>
      <c r="Y37" s="58"/>
      <c r="Z37" s="57" t="str">
        <f t="shared" si="1"/>
        <v>#REF!</v>
      </c>
    </row>
    <row r="38" ht="12.75" customHeight="1">
      <c r="A38" s="48">
        <v>43097.0</v>
      </c>
      <c r="B38" s="49"/>
      <c r="C38" s="50" t="s">
        <v>74</v>
      </c>
      <c r="D38" s="51"/>
      <c r="E38" s="55"/>
      <c r="F38" s="56"/>
      <c r="G38" s="55">
        <v>6862.31</v>
      </c>
      <c r="H38" s="58"/>
      <c r="I38" s="58"/>
      <c r="J38" s="56" t="str">
        <f t="shared" si="7"/>
        <v>#REF!</v>
      </c>
      <c r="K38" s="58"/>
      <c r="L38" s="58"/>
      <c r="M38" s="56" t="str">
        <f t="shared" si="4"/>
        <v>#REF!</v>
      </c>
      <c r="N38" s="58"/>
      <c r="O38" s="58"/>
      <c r="P38" s="58">
        <f t="shared" si="5"/>
        <v>0</v>
      </c>
      <c r="Q38" s="55"/>
      <c r="R38" s="58"/>
      <c r="S38" s="56">
        <f t="shared" si="11"/>
        <v>0</v>
      </c>
      <c r="T38" s="55">
        <f>-G38</f>
        <v>-6862.31</v>
      </c>
      <c r="U38" s="58">
        <f>-T38-V38</f>
        <v>5218.36</v>
      </c>
      <c r="V38" s="58">
        <v>1643.95</v>
      </c>
      <c r="W38" s="56" t="str">
        <f t="shared" si="8"/>
        <v>#REF!</v>
      </c>
      <c r="X38" s="58"/>
      <c r="Y38" s="58"/>
      <c r="Z38" s="57" t="str">
        <f t="shared" si="1"/>
        <v>#REF!</v>
      </c>
    </row>
    <row r="39" ht="12.75" customHeight="1">
      <c r="A39" s="48">
        <v>43102.0</v>
      </c>
      <c r="B39" s="49"/>
      <c r="C39" s="50" t="s">
        <v>87</v>
      </c>
      <c r="D39" s="51" t="s">
        <v>76</v>
      </c>
      <c r="E39" s="55"/>
      <c r="F39" s="56"/>
      <c r="G39" s="55"/>
      <c r="H39" s="58"/>
      <c r="I39" s="58">
        <v>66.43</v>
      </c>
      <c r="J39" s="56" t="str">
        <f t="shared" si="7"/>
        <v>#REF!</v>
      </c>
      <c r="K39" s="58"/>
      <c r="L39" s="58"/>
      <c r="M39" s="56" t="str">
        <f t="shared" si="4"/>
        <v>#REF!</v>
      </c>
      <c r="N39" s="58"/>
      <c r="O39" s="58"/>
      <c r="P39" s="58">
        <f t="shared" si="5"/>
        <v>0</v>
      </c>
      <c r="Q39" s="55"/>
      <c r="R39" s="58"/>
      <c r="S39" s="56">
        <f t="shared" si="11"/>
        <v>0</v>
      </c>
      <c r="T39" s="55"/>
      <c r="U39" s="58"/>
      <c r="V39" s="58"/>
      <c r="W39" s="56" t="str">
        <f t="shared" si="8"/>
        <v>#REF!</v>
      </c>
      <c r="X39" s="58"/>
      <c r="Y39" s="58"/>
      <c r="Z39" s="57" t="str">
        <f t="shared" si="1"/>
        <v>#REF!</v>
      </c>
    </row>
    <row r="40" ht="12.75" customHeight="1">
      <c r="A40" s="48">
        <v>43129.0</v>
      </c>
      <c r="B40" s="49"/>
      <c r="C40" s="50" t="s">
        <v>100</v>
      </c>
      <c r="D40" s="51" t="s">
        <v>73</v>
      </c>
      <c r="E40" s="55"/>
      <c r="F40" s="56"/>
      <c r="G40" s="55">
        <v>4166.67</v>
      </c>
      <c r="H40" s="58">
        <f>G40</f>
        <v>4166.67</v>
      </c>
      <c r="I40" s="58"/>
      <c r="J40" s="56" t="str">
        <f t="shared" si="7"/>
        <v>#REF!</v>
      </c>
      <c r="K40" s="58"/>
      <c r="L40" s="58"/>
      <c r="M40" s="56" t="str">
        <f t="shared" si="4"/>
        <v>#REF!</v>
      </c>
      <c r="N40" s="58"/>
      <c r="O40" s="58"/>
      <c r="P40" s="58">
        <f t="shared" si="5"/>
        <v>0</v>
      </c>
      <c r="Q40" s="55"/>
      <c r="R40" s="58"/>
      <c r="S40" s="56">
        <f t="shared" si="11"/>
        <v>0</v>
      </c>
      <c r="T40" s="55"/>
      <c r="U40" s="58"/>
      <c r="V40" s="58"/>
      <c r="W40" s="56" t="str">
        <f t="shared" si="8"/>
        <v>#REF!</v>
      </c>
      <c r="X40" s="58"/>
      <c r="Y40" s="58"/>
      <c r="Z40" s="57" t="str">
        <f t="shared" si="1"/>
        <v>#REF!</v>
      </c>
    </row>
    <row r="41" ht="12.75" customHeight="1">
      <c r="A41" s="48"/>
      <c r="B41" s="49"/>
      <c r="C41" s="50" t="s">
        <v>74</v>
      </c>
      <c r="D41" s="51"/>
      <c r="E41" s="55"/>
      <c r="F41" s="56"/>
      <c r="G41" s="55">
        <v>6862.31</v>
      </c>
      <c r="H41" s="58"/>
      <c r="I41" s="58"/>
      <c r="J41" s="56" t="str">
        <f t="shared" si="7"/>
        <v>#REF!</v>
      </c>
      <c r="K41" s="58"/>
      <c r="L41" s="58"/>
      <c r="M41" s="56" t="str">
        <f t="shared" si="4"/>
        <v>#REF!</v>
      </c>
      <c r="N41" s="58"/>
      <c r="O41" s="58"/>
      <c r="P41" s="58">
        <f t="shared" si="5"/>
        <v>0</v>
      </c>
      <c r="Q41" s="55"/>
      <c r="R41" s="58"/>
      <c r="S41" s="56">
        <f t="shared" si="11"/>
        <v>0</v>
      </c>
      <c r="T41" s="55">
        <f>-G41</f>
        <v>-6862.31</v>
      </c>
      <c r="U41" s="58">
        <f>-T41-V41</f>
        <v>5261.85</v>
      </c>
      <c r="V41" s="58">
        <v>1600.46</v>
      </c>
      <c r="W41" s="56" t="str">
        <f t="shared" si="8"/>
        <v>#REF!</v>
      </c>
      <c r="X41" s="58"/>
      <c r="Y41" s="58"/>
      <c r="Z41" s="57" t="str">
        <f t="shared" si="1"/>
        <v>#REF!</v>
      </c>
    </row>
    <row r="42" ht="12.75" customHeight="1">
      <c r="A42" s="48">
        <v>43132.0</v>
      </c>
      <c r="B42" s="49"/>
      <c r="C42" s="50" t="s">
        <v>87</v>
      </c>
      <c r="D42" s="51" t="s">
        <v>76</v>
      </c>
      <c r="E42" s="55"/>
      <c r="F42" s="56"/>
      <c r="G42" s="55"/>
      <c r="H42" s="58"/>
      <c r="I42" s="58">
        <v>64.43</v>
      </c>
      <c r="J42" s="56" t="str">
        <f t="shared" si="7"/>
        <v>#REF!</v>
      </c>
      <c r="K42" s="58"/>
      <c r="L42" s="58"/>
      <c r="M42" s="56" t="str">
        <f t="shared" si="4"/>
        <v>#REF!</v>
      </c>
      <c r="N42" s="58"/>
      <c r="O42" s="58"/>
      <c r="P42" s="58">
        <f t="shared" si="5"/>
        <v>0</v>
      </c>
      <c r="Q42" s="55"/>
      <c r="R42" s="58"/>
      <c r="S42" s="56">
        <f t="shared" si="11"/>
        <v>0</v>
      </c>
      <c r="T42" s="55"/>
      <c r="U42" s="58"/>
      <c r="V42" s="58"/>
      <c r="W42" s="56" t="str">
        <f t="shared" si="8"/>
        <v>#REF!</v>
      </c>
      <c r="X42" s="58"/>
      <c r="Y42" s="58"/>
      <c r="Z42" s="57" t="str">
        <f t="shared" si="1"/>
        <v>#REF!</v>
      </c>
    </row>
    <row r="43" ht="12.75" customHeight="1">
      <c r="A43" s="48"/>
      <c r="B43" s="49"/>
      <c r="C43" s="50" t="s">
        <v>100</v>
      </c>
      <c r="D43" s="51" t="s">
        <v>73</v>
      </c>
      <c r="E43" s="55"/>
      <c r="F43" s="56"/>
      <c r="G43" s="55">
        <v>4166.67</v>
      </c>
      <c r="H43" s="58">
        <f>G43</f>
        <v>4166.67</v>
      </c>
      <c r="I43" s="58"/>
      <c r="J43" s="56" t="str">
        <f t="shared" si="7"/>
        <v>#REF!</v>
      </c>
      <c r="K43" s="58"/>
      <c r="L43" s="58"/>
      <c r="M43" s="56" t="str">
        <f t="shared" si="4"/>
        <v>#REF!</v>
      </c>
      <c r="N43" s="58"/>
      <c r="O43" s="58"/>
      <c r="P43" s="58">
        <f t="shared" si="5"/>
        <v>0</v>
      </c>
      <c r="Q43" s="55"/>
      <c r="R43" s="58"/>
      <c r="S43" s="56">
        <f t="shared" si="11"/>
        <v>0</v>
      </c>
      <c r="T43" s="58"/>
      <c r="U43" s="58"/>
      <c r="V43" s="58"/>
      <c r="W43" s="56" t="str">
        <f t="shared" si="8"/>
        <v>#REF!</v>
      </c>
      <c r="X43" s="58"/>
      <c r="Y43" s="58"/>
      <c r="Z43" s="57" t="str">
        <f t="shared" si="1"/>
        <v>#REF!</v>
      </c>
    </row>
    <row r="44" ht="12.75" customHeight="1">
      <c r="A44" s="48"/>
      <c r="B44" s="49"/>
      <c r="C44" s="50" t="s">
        <v>74</v>
      </c>
      <c r="D44" s="51"/>
      <c r="E44" s="55"/>
      <c r="F44" s="56"/>
      <c r="G44" s="55">
        <v>6862.31</v>
      </c>
      <c r="H44" s="58"/>
      <c r="I44" s="58"/>
      <c r="J44" s="56" t="str">
        <f t="shared" si="7"/>
        <v>#REF!</v>
      </c>
      <c r="K44" s="58"/>
      <c r="L44" s="58"/>
      <c r="M44" s="56" t="str">
        <f t="shared" si="4"/>
        <v>#REF!</v>
      </c>
      <c r="N44" s="58"/>
      <c r="O44" s="58"/>
      <c r="P44" s="58">
        <f t="shared" si="5"/>
        <v>0</v>
      </c>
      <c r="Q44" s="55"/>
      <c r="R44" s="58"/>
      <c r="S44" s="56">
        <f t="shared" si="11"/>
        <v>0</v>
      </c>
      <c r="T44" s="55">
        <f>-G44</f>
        <v>-6862.31</v>
      </c>
      <c r="U44" s="58">
        <f>-T44-V44</f>
        <v>5305.7</v>
      </c>
      <c r="V44" s="58">
        <v>1556.61</v>
      </c>
      <c r="W44" s="56" t="str">
        <f t="shared" si="8"/>
        <v>#REF!</v>
      </c>
      <c r="X44" s="58"/>
      <c r="Y44" s="58"/>
      <c r="Z44" s="57" t="str">
        <f t="shared" si="1"/>
        <v>#REF!</v>
      </c>
    </row>
    <row r="45" ht="12.75" customHeight="1">
      <c r="A45" s="48">
        <v>43160.0</v>
      </c>
      <c r="B45" s="49"/>
      <c r="C45" s="50" t="s">
        <v>87</v>
      </c>
      <c r="D45" s="51" t="s">
        <v>76</v>
      </c>
      <c r="E45" s="55"/>
      <c r="F45" s="56"/>
      <c r="G45" s="55"/>
      <c r="H45" s="58"/>
      <c r="I45" s="58">
        <v>62.12</v>
      </c>
      <c r="J45" s="56" t="str">
        <f t="shared" si="7"/>
        <v>#REF!</v>
      </c>
      <c r="K45" s="58"/>
      <c r="L45" s="58"/>
      <c r="M45" s="56" t="str">
        <f t="shared" si="4"/>
        <v>#REF!</v>
      </c>
      <c r="N45" s="58"/>
      <c r="O45" s="58"/>
      <c r="P45" s="58">
        <f t="shared" si="5"/>
        <v>0</v>
      </c>
      <c r="Q45" s="55"/>
      <c r="R45" s="58"/>
      <c r="S45" s="56">
        <f t="shared" si="11"/>
        <v>0</v>
      </c>
      <c r="T45" s="55"/>
      <c r="U45" s="58"/>
      <c r="V45" s="58"/>
      <c r="W45" s="56" t="str">
        <f t="shared" si="8"/>
        <v>#REF!</v>
      </c>
      <c r="X45" s="58"/>
      <c r="Y45" s="58"/>
      <c r="Z45" s="57" t="str">
        <f t="shared" si="1"/>
        <v>#REF!</v>
      </c>
    </row>
    <row r="46" ht="12.75" customHeight="1">
      <c r="A46" s="48"/>
      <c r="B46" s="49"/>
      <c r="C46" s="50" t="s">
        <v>100</v>
      </c>
      <c r="D46" s="51" t="s">
        <v>73</v>
      </c>
      <c r="E46" s="55"/>
      <c r="F46" s="56"/>
      <c r="G46" s="55">
        <v>4166.67</v>
      </c>
      <c r="H46" s="58">
        <f>G46</f>
        <v>4166.67</v>
      </c>
      <c r="I46" s="58"/>
      <c r="J46" s="56" t="str">
        <f t="shared" si="7"/>
        <v>#REF!</v>
      </c>
      <c r="K46" s="58"/>
      <c r="L46" s="58"/>
      <c r="M46" s="56" t="str">
        <f t="shared" si="4"/>
        <v>#REF!</v>
      </c>
      <c r="N46" s="58"/>
      <c r="O46" s="58"/>
      <c r="P46" s="58">
        <f t="shared" si="5"/>
        <v>0</v>
      </c>
      <c r="Q46" s="55"/>
      <c r="R46" s="58"/>
      <c r="S46" s="56">
        <f t="shared" si="11"/>
        <v>0</v>
      </c>
      <c r="T46" s="55"/>
      <c r="U46" s="58"/>
      <c r="V46" s="58"/>
      <c r="W46" s="56" t="str">
        <f t="shared" si="8"/>
        <v>#REF!</v>
      </c>
      <c r="X46" s="58"/>
      <c r="Y46" s="58"/>
      <c r="Z46" s="57" t="str">
        <f t="shared" si="1"/>
        <v>#REF!</v>
      </c>
    </row>
    <row r="47" ht="12.75" customHeight="1">
      <c r="A47" s="48"/>
      <c r="B47" s="49"/>
      <c r="C47" s="50" t="s">
        <v>74</v>
      </c>
      <c r="D47" s="51"/>
      <c r="E47" s="55"/>
      <c r="F47" s="56"/>
      <c r="G47" s="55">
        <v>6862.31</v>
      </c>
      <c r="H47" s="58"/>
      <c r="I47" s="58"/>
      <c r="J47" s="56" t="str">
        <f t="shared" si="7"/>
        <v>#REF!</v>
      </c>
      <c r="K47" s="58"/>
      <c r="L47" s="58"/>
      <c r="M47" s="56" t="str">
        <f t="shared" si="4"/>
        <v>#REF!</v>
      </c>
      <c r="N47" s="58"/>
      <c r="O47" s="58"/>
      <c r="P47" s="58">
        <f t="shared" si="5"/>
        <v>0</v>
      </c>
      <c r="Q47" s="55"/>
      <c r="R47" s="58"/>
      <c r="S47" s="56">
        <f t="shared" si="11"/>
        <v>0</v>
      </c>
      <c r="T47" s="55">
        <f>-G47</f>
        <v>-6862.31</v>
      </c>
      <c r="U47" s="58">
        <f>-T47-V47</f>
        <v>5349.87</v>
      </c>
      <c r="V47" s="58">
        <f>1512.4+0.04</f>
        <v>1512.44</v>
      </c>
      <c r="W47" s="56" t="str">
        <f t="shared" si="8"/>
        <v>#REF!</v>
      </c>
      <c r="X47" s="58"/>
      <c r="Y47" s="58"/>
      <c r="Z47" s="57" t="str">
        <f t="shared" si="1"/>
        <v>#REF!</v>
      </c>
    </row>
    <row r="48" ht="12.75" customHeight="1">
      <c r="A48" s="48">
        <v>43191.0</v>
      </c>
      <c r="B48" s="49"/>
      <c r="C48" s="50" t="s">
        <v>87</v>
      </c>
      <c r="D48" s="51" t="s">
        <v>76</v>
      </c>
      <c r="E48" s="55"/>
      <c r="F48" s="56"/>
      <c r="G48" s="55"/>
      <c r="H48" s="58"/>
      <c r="I48" s="58">
        <f>138.21-I45</f>
        <v>76.09</v>
      </c>
      <c r="J48" s="56" t="str">
        <f t="shared" si="7"/>
        <v>#REF!</v>
      </c>
      <c r="K48" s="58"/>
      <c r="L48" s="58"/>
      <c r="M48" s="56" t="str">
        <f t="shared" si="4"/>
        <v>#REF!</v>
      </c>
      <c r="N48" s="58"/>
      <c r="O48" s="58"/>
      <c r="P48" s="58">
        <f t="shared" si="5"/>
        <v>0</v>
      </c>
      <c r="Q48" s="55"/>
      <c r="R48" s="58"/>
      <c r="S48" s="56">
        <f t="shared" si="11"/>
        <v>0</v>
      </c>
      <c r="T48" s="58"/>
      <c r="U48" s="58"/>
      <c r="V48" s="58"/>
      <c r="W48" s="56" t="str">
        <f t="shared" si="8"/>
        <v>#REF!</v>
      </c>
      <c r="X48" s="58"/>
      <c r="Y48" s="58"/>
      <c r="Z48" s="57" t="str">
        <f t="shared" si="1"/>
        <v>#REF!</v>
      </c>
    </row>
    <row r="49" ht="12.75" customHeight="1">
      <c r="A49" s="48">
        <v>43217.0</v>
      </c>
      <c r="B49" s="49"/>
      <c r="C49" s="50" t="s">
        <v>103</v>
      </c>
      <c r="D49" s="51"/>
      <c r="E49" s="55"/>
      <c r="F49" s="56"/>
      <c r="G49" s="55">
        <v>176137.81</v>
      </c>
      <c r="H49" s="58"/>
      <c r="I49" s="58"/>
      <c r="J49" s="56" t="str">
        <f t="shared" si="7"/>
        <v>#REF!</v>
      </c>
      <c r="K49" s="58"/>
      <c r="L49" s="58"/>
      <c r="M49" s="56" t="str">
        <f t="shared" si="4"/>
        <v>#REF!</v>
      </c>
      <c r="N49" s="58"/>
      <c r="O49" s="58"/>
      <c r="P49" s="58"/>
      <c r="Q49" s="55"/>
      <c r="R49" s="58"/>
      <c r="S49" s="56"/>
      <c r="T49" s="55">
        <f t="shared" ref="T49:T50" si="12">-G49</f>
        <v>-176137.81</v>
      </c>
      <c r="U49" s="58">
        <f>-T49</f>
        <v>176137.81</v>
      </c>
      <c r="V49" s="58"/>
      <c r="W49" s="56" t="str">
        <f t="shared" si="8"/>
        <v>#REF!</v>
      </c>
      <c r="X49" s="58"/>
      <c r="Y49" s="58"/>
      <c r="Z49" s="57"/>
    </row>
    <row r="50" ht="12.75" customHeight="1">
      <c r="A50" s="48"/>
      <c r="B50" s="49"/>
      <c r="C50" s="50" t="s">
        <v>104</v>
      </c>
      <c r="D50" s="51"/>
      <c r="E50" s="55"/>
      <c r="F50" s="56"/>
      <c r="G50" s="55">
        <v>-325000.0</v>
      </c>
      <c r="H50" s="58"/>
      <c r="I50" s="58"/>
      <c r="J50" s="56" t="str">
        <f t="shared" si="7"/>
        <v>#REF!</v>
      </c>
      <c r="K50" s="58"/>
      <c r="L50" s="58"/>
      <c r="M50" s="56" t="str">
        <f t="shared" si="4"/>
        <v>#REF!</v>
      </c>
      <c r="N50" s="58"/>
      <c r="O50" s="58"/>
      <c r="P50" s="58"/>
      <c r="Q50" s="55"/>
      <c r="R50" s="58"/>
      <c r="S50" s="56"/>
      <c r="T50" s="55">
        <f t="shared" si="12"/>
        <v>325000</v>
      </c>
      <c r="U50" s="58"/>
      <c r="V50" s="58"/>
      <c r="W50" s="56" t="str">
        <f t="shared" si="8"/>
        <v>#REF!</v>
      </c>
      <c r="X50" s="58"/>
      <c r="Y50" s="58"/>
      <c r="Z50" s="57"/>
    </row>
    <row r="51" ht="12.75" customHeight="1">
      <c r="A51" s="48">
        <v>43220.0</v>
      </c>
      <c r="B51" s="49"/>
      <c r="C51" s="50" t="s">
        <v>100</v>
      </c>
      <c r="D51" s="51" t="s">
        <v>73</v>
      </c>
      <c r="E51" s="55"/>
      <c r="F51" s="56"/>
      <c r="G51" s="55">
        <v>4166.67</v>
      </c>
      <c r="H51" s="58">
        <f>G51</f>
        <v>4166.67</v>
      </c>
      <c r="I51" s="58"/>
      <c r="J51" s="56" t="str">
        <f t="shared" si="7"/>
        <v>#REF!</v>
      </c>
      <c r="K51" s="58"/>
      <c r="L51" s="58"/>
      <c r="M51" s="56" t="str">
        <f t="shared" si="4"/>
        <v>#REF!</v>
      </c>
      <c r="N51" s="58"/>
      <c r="O51" s="58"/>
      <c r="P51" s="58">
        <f>P48+N51</f>
        <v>0</v>
      </c>
      <c r="Q51" s="55"/>
      <c r="R51" s="58"/>
      <c r="S51" s="56">
        <f>S48+Q51</f>
        <v>0</v>
      </c>
      <c r="T51" s="58"/>
      <c r="U51" s="58"/>
      <c r="V51" s="58"/>
      <c r="W51" s="56" t="str">
        <f t="shared" si="8"/>
        <v>#REF!</v>
      </c>
      <c r="X51" s="58"/>
      <c r="Y51" s="58"/>
      <c r="Z51" s="57" t="str">
        <f t="shared" ref="Z51:Z58" si="13">F51+J51+M51+P51+S51+W51</f>
        <v>#REF!</v>
      </c>
    </row>
    <row r="52" ht="12.75" customHeight="1">
      <c r="A52" s="48">
        <v>43220.0</v>
      </c>
      <c r="B52" s="49"/>
      <c r="C52" s="50" t="s">
        <v>74</v>
      </c>
      <c r="D52" s="51"/>
      <c r="E52" s="55"/>
      <c r="F52" s="56"/>
      <c r="G52" s="55">
        <v>6862.31</v>
      </c>
      <c r="H52" s="58"/>
      <c r="I52" s="58"/>
      <c r="J52" s="56" t="str">
        <f t="shared" si="7"/>
        <v>#REF!</v>
      </c>
      <c r="K52" s="58"/>
      <c r="L52" s="58"/>
      <c r="M52" s="56" t="str">
        <f t="shared" si="4"/>
        <v>#REF!</v>
      </c>
      <c r="N52" s="58"/>
      <c r="O52" s="58"/>
      <c r="P52" s="58">
        <f t="shared" ref="P52:P57" si="14">P51+N52</f>
        <v>0</v>
      </c>
      <c r="Q52" s="55"/>
      <c r="R52" s="58"/>
      <c r="S52" s="56">
        <f t="shared" ref="S52:S57" si="15">S51+Q52</f>
        <v>0</v>
      </c>
      <c r="T52" s="55">
        <f>-G52</f>
        <v>-6862.31</v>
      </c>
      <c r="U52" s="58">
        <f>-T52-V52</f>
        <v>4196.96</v>
      </c>
      <c r="V52" s="58">
        <v>2665.35</v>
      </c>
      <c r="W52" s="56" t="str">
        <f t="shared" si="8"/>
        <v>#REF!</v>
      </c>
      <c r="X52" s="58"/>
      <c r="Y52" s="58"/>
      <c r="Z52" s="57" t="str">
        <f t="shared" si="13"/>
        <v>#REF!</v>
      </c>
    </row>
    <row r="53" ht="12.75" customHeight="1">
      <c r="A53" s="60"/>
      <c r="B53" s="49"/>
      <c r="C53" s="50" t="s">
        <v>105</v>
      </c>
      <c r="D53" s="50"/>
      <c r="E53" s="58"/>
      <c r="F53" s="58">
        <f t="shared" ref="F53:F54" si="16">F52+E53</f>
        <v>0</v>
      </c>
      <c r="G53" s="58">
        <v>80000.0</v>
      </c>
      <c r="H53" s="58"/>
      <c r="I53" s="58"/>
      <c r="J53" s="56" t="str">
        <f t="shared" si="7"/>
        <v>#REF!</v>
      </c>
      <c r="K53" s="58"/>
      <c r="L53" s="58"/>
      <c r="M53" s="56" t="str">
        <f t="shared" si="4"/>
        <v>#REF!</v>
      </c>
      <c r="N53" s="58"/>
      <c r="O53" s="58"/>
      <c r="P53" s="58">
        <f t="shared" si="14"/>
        <v>0</v>
      </c>
      <c r="Q53" s="55"/>
      <c r="R53" s="58"/>
      <c r="S53" s="56">
        <f t="shared" si="15"/>
        <v>0</v>
      </c>
      <c r="T53" s="58"/>
      <c r="U53" s="58"/>
      <c r="V53" s="58"/>
      <c r="W53" s="56" t="str">
        <f t="shared" si="8"/>
        <v>#REF!</v>
      </c>
      <c r="X53" s="58"/>
      <c r="Y53" s="58"/>
      <c r="Z53" s="57" t="str">
        <f t="shared" si="13"/>
        <v>#REF!</v>
      </c>
    </row>
    <row r="54" ht="12.75" customHeight="1">
      <c r="A54" s="30"/>
      <c r="B54" s="49"/>
      <c r="C54" s="30"/>
      <c r="D54" s="50"/>
      <c r="E54" s="58"/>
      <c r="F54" s="58">
        <f t="shared" si="16"/>
        <v>0</v>
      </c>
      <c r="G54" s="58"/>
      <c r="H54" s="58"/>
      <c r="I54" s="58"/>
      <c r="J54" s="56" t="str">
        <f t="shared" si="7"/>
        <v>#REF!</v>
      </c>
      <c r="K54" s="58"/>
      <c r="L54" s="58"/>
      <c r="M54" s="56" t="str">
        <f t="shared" si="4"/>
        <v>#REF!</v>
      </c>
      <c r="N54" s="58"/>
      <c r="O54" s="58"/>
      <c r="P54" s="58">
        <f t="shared" si="14"/>
        <v>0</v>
      </c>
      <c r="Q54" s="55"/>
      <c r="R54" s="58"/>
      <c r="S54" s="56">
        <f t="shared" si="15"/>
        <v>0</v>
      </c>
      <c r="T54" s="58"/>
      <c r="U54" s="58"/>
      <c r="V54" s="58"/>
      <c r="W54" s="56" t="str">
        <f t="shared" si="8"/>
        <v>#REF!</v>
      </c>
      <c r="X54" s="58"/>
      <c r="Y54" s="58"/>
      <c r="Z54" s="57" t="str">
        <f t="shared" si="13"/>
        <v>#REF!</v>
      </c>
    </row>
    <row r="55" ht="12.75" customHeight="1">
      <c r="A55" s="48"/>
      <c r="B55" s="49"/>
      <c r="C55" s="50"/>
      <c r="D55" s="51"/>
      <c r="E55" s="55"/>
      <c r="F55" s="56"/>
      <c r="G55" s="55"/>
      <c r="H55" s="58"/>
      <c r="I55" s="58"/>
      <c r="J55" s="56" t="str">
        <f t="shared" si="7"/>
        <v>#REF!</v>
      </c>
      <c r="K55" s="58"/>
      <c r="L55" s="58"/>
      <c r="M55" s="56" t="str">
        <f t="shared" si="4"/>
        <v>#REF!</v>
      </c>
      <c r="N55" s="58"/>
      <c r="O55" s="58"/>
      <c r="P55" s="58">
        <f t="shared" si="14"/>
        <v>0</v>
      </c>
      <c r="Q55" s="55"/>
      <c r="R55" s="58"/>
      <c r="S55" s="56">
        <f t="shared" si="15"/>
        <v>0</v>
      </c>
      <c r="T55" s="55"/>
      <c r="U55" s="58"/>
      <c r="V55" s="58"/>
      <c r="W55" s="56" t="str">
        <f t="shared" si="8"/>
        <v>#REF!</v>
      </c>
      <c r="X55" s="58"/>
      <c r="Y55" s="58"/>
      <c r="Z55" s="57" t="str">
        <f t="shared" si="13"/>
        <v>#REF!</v>
      </c>
    </row>
    <row r="56" ht="12.75" customHeight="1">
      <c r="A56" s="60"/>
      <c r="B56" s="49"/>
      <c r="C56" s="50"/>
      <c r="D56" s="50"/>
      <c r="E56" s="58"/>
      <c r="F56" s="58">
        <f t="shared" ref="F56:F57" si="17">F55+E56</f>
        <v>0</v>
      </c>
      <c r="G56" s="58"/>
      <c r="H56" s="58"/>
      <c r="I56" s="58"/>
      <c r="J56" s="56" t="str">
        <f t="shared" si="7"/>
        <v>#REF!</v>
      </c>
      <c r="K56" s="58"/>
      <c r="L56" s="58"/>
      <c r="M56" s="56" t="str">
        <f t="shared" si="4"/>
        <v>#REF!</v>
      </c>
      <c r="N56" s="58"/>
      <c r="O56" s="58"/>
      <c r="P56" s="58">
        <f t="shared" si="14"/>
        <v>0</v>
      </c>
      <c r="Q56" s="55"/>
      <c r="R56" s="58"/>
      <c r="S56" s="56">
        <f t="shared" si="15"/>
        <v>0</v>
      </c>
      <c r="T56" s="58"/>
      <c r="U56" s="58"/>
      <c r="V56" s="58"/>
      <c r="W56" s="56" t="str">
        <f t="shared" si="8"/>
        <v>#REF!</v>
      </c>
      <c r="X56" s="58"/>
      <c r="Y56" s="58"/>
      <c r="Z56" s="57" t="str">
        <f t="shared" si="13"/>
        <v>#REF!</v>
      </c>
    </row>
    <row r="57" ht="12.75" customHeight="1">
      <c r="A57" s="30"/>
      <c r="B57" s="49"/>
      <c r="C57" s="30"/>
      <c r="D57" s="50"/>
      <c r="E57" s="58"/>
      <c r="F57" s="58">
        <f t="shared" si="17"/>
        <v>0</v>
      </c>
      <c r="G57" s="58"/>
      <c r="H57" s="58"/>
      <c r="I57" s="58"/>
      <c r="J57" s="56" t="str">
        <f t="shared" si="7"/>
        <v>#REF!</v>
      </c>
      <c r="K57" s="58"/>
      <c r="L57" s="58"/>
      <c r="M57" s="56" t="str">
        <f t="shared" si="4"/>
        <v>#REF!</v>
      </c>
      <c r="N57" s="58"/>
      <c r="O57" s="58"/>
      <c r="P57" s="58">
        <f t="shared" si="14"/>
        <v>0</v>
      </c>
      <c r="Q57" s="55"/>
      <c r="R57" s="58"/>
      <c r="S57" s="56">
        <f t="shared" si="15"/>
        <v>0</v>
      </c>
      <c r="T57" s="58"/>
      <c r="U57" s="58"/>
      <c r="V57" s="58"/>
      <c r="W57" s="56" t="str">
        <f t="shared" si="8"/>
        <v>#REF!</v>
      </c>
      <c r="X57" s="58"/>
      <c r="Y57" s="58"/>
      <c r="Z57" s="57" t="str">
        <f t="shared" si="13"/>
        <v>#REF!</v>
      </c>
    </row>
    <row r="58" ht="12.7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57">
        <f t="shared" si="13"/>
        <v>0</v>
      </c>
    </row>
    <row r="59" ht="12.75" customHeight="1">
      <c r="A59" s="48" t="s">
        <v>68</v>
      </c>
      <c r="B59" s="49"/>
      <c r="C59" s="50" t="s">
        <v>78</v>
      </c>
      <c r="D59" s="61">
        <f>I59+R59+V59</f>
        <v>22025.49</v>
      </c>
      <c r="E59" s="55"/>
      <c r="F59" s="56">
        <f>F58+E59</f>
        <v>0</v>
      </c>
      <c r="G59" s="55"/>
      <c r="H59" s="62">
        <f t="shared" ref="H59:I59" si="18">SUM(H10:H58)</f>
        <v>47500.02</v>
      </c>
      <c r="I59" s="62">
        <f t="shared" si="18"/>
        <v>351.26</v>
      </c>
      <c r="J59" s="56">
        <f>J58+G59</f>
        <v>0</v>
      </c>
      <c r="K59" s="55"/>
      <c r="L59" s="58"/>
      <c r="M59" s="56"/>
      <c r="N59" s="55"/>
      <c r="O59" s="58"/>
      <c r="P59" s="56">
        <f>P58+N59</f>
        <v>0</v>
      </c>
      <c r="Q59" s="55"/>
      <c r="R59" s="62">
        <f>SUM(R58)</f>
        <v>0</v>
      </c>
      <c r="S59" s="30"/>
      <c r="T59" s="55"/>
      <c r="U59" s="62">
        <f t="shared" ref="U59:V59" si="19">SUM(U10:U58)</f>
        <v>236811.3</v>
      </c>
      <c r="V59" s="62">
        <f t="shared" si="19"/>
        <v>21674.23</v>
      </c>
      <c r="W59" s="31"/>
      <c r="X59" s="31"/>
      <c r="Y59" s="31"/>
      <c r="Z59" s="31"/>
    </row>
    <row r="60" ht="12.7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ht="12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ht="12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ht="12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ht="12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ht="12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ht="12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ht="12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ht="12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ht="12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ht="12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ht="12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ht="12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ht="12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ht="12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ht="12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ht="12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ht="12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ht="12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ht="12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ht="12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ht="12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ht="12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ht="12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ht="12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ht="12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ht="12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ht="12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ht="12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ht="12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ht="12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ht="12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ht="12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ht="12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ht="12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ht="12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ht="12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ht="12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ht="12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ht="12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ht="12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ht="12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ht="12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ht="12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ht="12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ht="12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ht="12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ht="12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ht="12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ht="12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ht="12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ht="12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ht="12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ht="12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ht="12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ht="12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ht="12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ht="12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ht="12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ht="12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ht="12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ht="12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ht="12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ht="12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ht="12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ht="12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ht="12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ht="12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ht="12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ht="12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ht="12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ht="12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ht="12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ht="12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ht="12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ht="12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ht="12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ht="12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ht="12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ht="12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ht="12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ht="12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ht="12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ht="12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ht="12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ht="12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ht="12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ht="12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ht="12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ht="12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ht="12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ht="12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ht="12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ht="12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ht="12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ht="12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ht="12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ht="12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ht="12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ht="12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ht="12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ht="12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ht="12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ht="12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ht="12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ht="12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ht="12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ht="12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ht="12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ht="12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ht="12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ht="12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ht="12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ht="12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ht="12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ht="12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ht="12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ht="12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ht="12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ht="12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ht="12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ht="12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ht="12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ht="12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ht="12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ht="12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ht="12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ht="12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ht="12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ht="12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ht="12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ht="12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ht="12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ht="12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ht="12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ht="12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ht="12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ht="12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ht="12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ht="12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ht="12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ht="12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ht="12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ht="12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ht="12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ht="12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ht="12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ht="12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ht="12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ht="12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ht="12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ht="12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ht="12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ht="12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ht="12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ht="12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ht="12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ht="12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ht="12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ht="12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ht="12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ht="12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ht="12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ht="12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ht="12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ht="12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ht="12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ht="12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ht="12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ht="12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ht="12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ht="12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ht="12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ht="12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ht="12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ht="12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ht="12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ht="12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ht="12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ht="12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ht="12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ht="12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ht="12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ht="12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ht="12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ht="12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ht="12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ht="12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ht="12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ht="12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ht="12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ht="12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ht="12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ht="12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ht="12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ht="12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ht="12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ht="12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ht="12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ht="12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ht="12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ht="12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ht="12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ht="12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ht="12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ht="12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ht="12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ht="12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ht="12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ht="12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ht="12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ht="12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ht="12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ht="12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ht="12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ht="12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ht="12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ht="12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ht="12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ht="12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ht="12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ht="12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ht="12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ht="12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ht="12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ht="12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ht="12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ht="12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ht="12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ht="12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ht="12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ht="12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ht="12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ht="12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ht="12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ht="12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ht="12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ht="12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ht="12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ht="12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ht="12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ht="12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ht="12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ht="12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ht="12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ht="12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ht="12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ht="12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ht="12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ht="12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ht="12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ht="12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ht="12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ht="12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ht="12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ht="12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ht="12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ht="12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ht="12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ht="12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ht="12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ht="12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ht="12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ht="12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ht="12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ht="12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ht="12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ht="12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ht="12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ht="12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ht="12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ht="12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ht="12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ht="12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ht="12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ht="12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ht="12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ht="12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ht="12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ht="12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ht="12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ht="12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ht="12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ht="12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ht="12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ht="12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ht="12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ht="12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ht="12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ht="12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ht="12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ht="12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ht="12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ht="12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ht="12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ht="12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ht="12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ht="12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ht="12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ht="12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ht="12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ht="12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ht="12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ht="12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ht="12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ht="12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ht="12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ht="12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ht="12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ht="12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ht="12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ht="12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ht="12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ht="12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ht="12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ht="12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ht="12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ht="12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ht="12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ht="12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ht="12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ht="12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ht="12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ht="12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ht="12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ht="12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ht="12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ht="12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ht="12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ht="12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ht="12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ht="12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ht="12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ht="12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ht="12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ht="12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ht="12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ht="12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ht="12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ht="12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ht="12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ht="12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ht="12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ht="12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ht="12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ht="12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ht="12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ht="12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ht="12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ht="12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ht="12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ht="12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ht="12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ht="12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ht="12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ht="12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ht="12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ht="12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ht="12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ht="12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ht="12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ht="12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ht="12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ht="12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ht="12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ht="12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ht="12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ht="12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ht="12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ht="12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ht="12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ht="12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ht="12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ht="12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ht="12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ht="12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ht="12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ht="12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ht="12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ht="12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ht="12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ht="12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ht="12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ht="12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ht="12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ht="12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ht="12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ht="12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ht="12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ht="12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ht="12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ht="12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ht="12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ht="12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ht="12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ht="12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ht="12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ht="12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ht="12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ht="12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ht="12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ht="12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ht="12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ht="12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ht="12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ht="12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ht="12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ht="12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ht="12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ht="12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ht="12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ht="12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ht="12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ht="12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ht="12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ht="12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ht="12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ht="12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ht="12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ht="12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ht="12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ht="12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ht="12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ht="12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ht="12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ht="12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ht="12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ht="12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ht="12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ht="12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ht="12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ht="12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ht="12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ht="12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ht="12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ht="12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ht="12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ht="12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ht="12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ht="12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ht="12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ht="12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ht="12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ht="12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ht="12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ht="12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ht="12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ht="12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ht="12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ht="12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ht="12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ht="12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ht="12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ht="12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ht="12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ht="12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ht="12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ht="12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ht="12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ht="12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ht="12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ht="12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ht="12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ht="12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ht="12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ht="12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ht="12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ht="12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ht="12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ht="12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ht="12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ht="12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ht="12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ht="12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ht="12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ht="12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ht="12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ht="12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ht="12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ht="12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ht="12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ht="12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ht="12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ht="12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ht="12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ht="12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ht="12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ht="12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ht="12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ht="12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ht="12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ht="12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ht="12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ht="12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ht="12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ht="12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ht="12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ht="12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ht="12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ht="12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ht="12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ht="12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ht="12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ht="12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ht="12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ht="12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ht="12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ht="12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ht="12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ht="12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ht="12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ht="12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ht="12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ht="12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ht="12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ht="12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ht="12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ht="12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ht="12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ht="12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ht="12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ht="12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ht="12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ht="12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ht="12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ht="12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ht="12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ht="12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ht="12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ht="12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ht="12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ht="12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ht="12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ht="12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ht="12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ht="12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ht="12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ht="12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ht="12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ht="12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ht="12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ht="12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ht="12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ht="12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ht="12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ht="12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ht="12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ht="12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ht="12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ht="12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ht="12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ht="12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ht="12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ht="12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ht="12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ht="12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ht="12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ht="12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ht="12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ht="12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ht="12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ht="12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ht="12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ht="12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ht="12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ht="12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ht="12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ht="12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ht="12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ht="12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ht="12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ht="12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ht="12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ht="12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ht="12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ht="12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ht="12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ht="12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ht="12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ht="12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ht="12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ht="12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ht="12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ht="12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ht="12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ht="12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ht="12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ht="12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ht="12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ht="12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ht="12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ht="12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ht="12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ht="12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ht="12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ht="12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ht="12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ht="12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ht="12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ht="12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ht="12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ht="12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ht="12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ht="12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ht="12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ht="12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ht="12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ht="12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ht="12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ht="12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ht="12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ht="12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ht="12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ht="12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ht="12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ht="12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ht="12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ht="12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ht="12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ht="12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ht="12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ht="12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ht="12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ht="12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ht="12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ht="12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ht="12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ht="12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ht="12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ht="12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ht="12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ht="12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ht="12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ht="12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ht="12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ht="12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ht="12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ht="12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ht="12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ht="12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ht="12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ht="12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ht="12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ht="12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ht="12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ht="12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ht="12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ht="12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ht="12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ht="12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ht="12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ht="12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ht="12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ht="12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ht="12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ht="12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ht="12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ht="12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ht="12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ht="12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ht="12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ht="12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ht="12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ht="12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ht="12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ht="12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ht="12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ht="12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ht="12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ht="12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ht="12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ht="12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ht="12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ht="12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ht="12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ht="12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ht="12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ht="12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ht="12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ht="12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ht="12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ht="12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ht="12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ht="12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ht="12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ht="12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ht="12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ht="12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ht="12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ht="12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ht="12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ht="12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ht="12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ht="12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ht="12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ht="12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ht="12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ht="12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ht="12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ht="12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ht="12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ht="12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ht="12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ht="12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ht="12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ht="12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ht="12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ht="12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ht="12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ht="12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ht="12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ht="12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ht="12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ht="12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ht="12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ht="12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ht="12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ht="12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ht="12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ht="12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ht="12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ht="12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ht="12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ht="12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ht="12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ht="12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ht="12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ht="12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ht="12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ht="12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ht="12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ht="12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ht="12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ht="12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ht="12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ht="12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ht="12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ht="12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ht="12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ht="12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ht="12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ht="12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ht="12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ht="12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ht="12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ht="12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ht="12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ht="12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ht="12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ht="12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ht="12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ht="12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ht="12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ht="12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ht="12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ht="12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ht="12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ht="12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ht="12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ht="12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ht="12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ht="12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ht="12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ht="12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ht="12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ht="12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ht="12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ht="12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ht="12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ht="12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ht="12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ht="12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ht="12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ht="12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ht="12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ht="12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ht="12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ht="12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ht="12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ht="12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ht="12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ht="12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ht="12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ht="12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ht="12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ht="12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ht="12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ht="12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ht="12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ht="12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ht="12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ht="12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ht="12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ht="12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ht="12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ht="12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ht="12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ht="12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ht="12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ht="12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ht="12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ht="12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ht="12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ht="12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ht="12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ht="12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ht="12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ht="12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ht="12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ht="12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ht="12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ht="12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ht="12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ht="12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ht="12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ht="12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ht="12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ht="12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ht="12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ht="12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ht="12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ht="12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ht="12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ht="12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ht="12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ht="12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ht="12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ht="12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ht="12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ht="12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ht="12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ht="12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ht="12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ht="12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ht="12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ht="12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ht="12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ht="12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ht="12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ht="12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ht="12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ht="12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ht="12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ht="12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ht="12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ht="12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ht="12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ht="12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ht="12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ht="12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ht="12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ht="12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ht="12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ht="12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ht="12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ht="12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ht="12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ht="12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ht="12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ht="12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ht="12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ht="12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ht="12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ht="12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ht="12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ht="12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ht="12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ht="12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ht="12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ht="12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ht="12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ht="12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ht="12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ht="12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ht="12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ht="12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ht="12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ht="12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ht="12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ht="12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ht="12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ht="12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ht="12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ht="12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ht="12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ht="12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ht="12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ht="12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ht="12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ht="12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ht="12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ht="12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ht="12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ht="12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ht="12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ht="12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ht="12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ht="12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ht="12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ht="12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ht="12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ht="12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ht="12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ht="12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ht="12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ht="12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ht="12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ht="12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ht="12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ht="12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ht="12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ht="12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ht="12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ht="12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ht="12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ht="12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ht="12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ht="12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ht="12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ht="12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ht="12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ht="12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ht="12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ht="12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ht="12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ht="12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ht="12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ht="12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ht="12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ht="12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ht="12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ht="12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ht="12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ht="12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ht="12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ht="12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ht="12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ht="12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ht="12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ht="12.7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6">
    <mergeCell ref="E6:F6"/>
    <mergeCell ref="G6:J6"/>
    <mergeCell ref="K6:M6"/>
    <mergeCell ref="N6:P6"/>
    <mergeCell ref="Q6:S6"/>
    <mergeCell ref="X6:Y6"/>
  </mergeCells>
  <printOptions gridLines="1"/>
  <pageMargins bottom="0.7480314960629921" footer="0.0" header="0.0" left="0.2362204724409449" right="0.2362204724409449" top="0.7480314960629921"/>
  <pageSetup paperSize="9" orientation="landscape"/>
  <headerFooter>
    <oddFooter>&amp;L&amp;F&amp;F&amp;A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29.88"/>
    <col customWidth="1" min="3" max="3" width="11.75"/>
    <col customWidth="1" min="4" max="4" width="9.75"/>
    <col customWidth="1" min="5" max="5" width="8.13"/>
    <col customWidth="1" min="6" max="10" width="8.0"/>
    <col customWidth="1" min="11" max="26" width="7.63"/>
  </cols>
  <sheetData>
    <row r="1" ht="12.0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0" customHeight="1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0" customHeight="1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0" customHeight="1">
      <c r="A4" s="1" t="s">
        <v>2</v>
      </c>
      <c r="B4" s="1"/>
      <c r="C4" s="1"/>
      <c r="D4" s="3">
        <v>41928.0</v>
      </c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0" customHeight="1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0" customHeight="1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0" customHeight="1">
      <c r="A7" s="1" t="s">
        <v>3</v>
      </c>
      <c r="B7" s="1" t="s">
        <v>4</v>
      </c>
      <c r="C7" s="1"/>
      <c r="D7" s="5" t="s">
        <v>5</v>
      </c>
      <c r="E7" s="5" t="s">
        <v>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0" customHeight="1">
      <c r="A8" s="1"/>
      <c r="B8" s="1"/>
      <c r="C8" s="1"/>
      <c r="D8" s="5" t="s">
        <v>7</v>
      </c>
      <c r="E8" s="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0" customHeight="1">
      <c r="A9" s="2"/>
      <c r="B9" s="10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0" customHeight="1">
      <c r="A10" s="7"/>
      <c r="B10" s="6" t="s">
        <v>106</v>
      </c>
      <c r="C10" s="2"/>
      <c r="D10" s="11"/>
      <c r="E10" s="7"/>
      <c r="F10" s="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0" customHeight="1">
      <c r="A11" s="7"/>
      <c r="B11" s="10"/>
      <c r="C11" s="2"/>
      <c r="D11" s="11"/>
      <c r="E11" s="7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0" customHeight="1">
      <c r="A12" s="7"/>
      <c r="B12" s="10"/>
      <c r="C12" s="2"/>
      <c r="D12" s="11"/>
      <c r="E12" s="7"/>
      <c r="F12" s="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0" customHeight="1">
      <c r="A13" s="7">
        <v>41928.0</v>
      </c>
      <c r="B13" s="10" t="s">
        <v>13</v>
      </c>
      <c r="C13" s="2"/>
      <c r="D13" s="11">
        <v>0.0</v>
      </c>
      <c r="E13" s="13" t="s">
        <v>18</v>
      </c>
      <c r="F13" s="12"/>
      <c r="G13" s="2" t="s">
        <v>15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0" customHeight="1">
      <c r="A14" s="7">
        <v>41928.0</v>
      </c>
      <c r="B14" s="10" t="s">
        <v>16</v>
      </c>
      <c r="C14" s="2" t="s">
        <v>17</v>
      </c>
      <c r="D14" s="11">
        <v>0.0</v>
      </c>
      <c r="E14" s="13" t="s">
        <v>18</v>
      </c>
      <c r="F14" s="1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0" customHeight="1">
      <c r="A15" s="7">
        <v>41928.0</v>
      </c>
      <c r="B15" s="10" t="s">
        <v>19</v>
      </c>
      <c r="C15" s="2" t="s">
        <v>20</v>
      </c>
      <c r="D15" s="11">
        <f>150406.36-75000+141696+72454.27+97122.16+25000+25000</f>
        <v>436678.79</v>
      </c>
      <c r="E15" s="13" t="s">
        <v>18</v>
      </c>
      <c r="F15" s="12">
        <v>0.008</v>
      </c>
      <c r="G15" s="2" t="s">
        <v>21</v>
      </c>
      <c r="H15" s="2"/>
      <c r="I15" s="2"/>
      <c r="J15" s="2" t="s">
        <v>107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0" customHeight="1">
      <c r="A16" s="7">
        <v>41928.0</v>
      </c>
      <c r="B16" s="10" t="s">
        <v>22</v>
      </c>
      <c r="C16" s="2" t="s">
        <v>23</v>
      </c>
      <c r="D16" s="11">
        <v>0.0</v>
      </c>
      <c r="E16" s="13" t="s">
        <v>18</v>
      </c>
      <c r="F16" s="12">
        <v>0.013</v>
      </c>
      <c r="G16" s="2" t="s">
        <v>21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0" customHeight="1">
      <c r="A17" s="7">
        <v>41928.0</v>
      </c>
      <c r="B17" s="10" t="s">
        <v>24</v>
      </c>
      <c r="C17" s="2" t="s">
        <v>25</v>
      </c>
      <c r="D17" s="11">
        <v>0.0</v>
      </c>
      <c r="E17" s="13" t="s">
        <v>18</v>
      </c>
      <c r="F17" s="14" t="s">
        <v>26</v>
      </c>
      <c r="G17" s="2" t="s">
        <v>21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0" customHeight="1">
      <c r="A18" s="7">
        <v>41928.0</v>
      </c>
      <c r="B18" s="10" t="s">
        <v>108</v>
      </c>
      <c r="C18" s="2" t="s">
        <v>109</v>
      </c>
      <c r="D18" s="11">
        <f>472324-141696</f>
        <v>330628</v>
      </c>
      <c r="E18" s="7">
        <v>42244.0</v>
      </c>
      <c r="F18" s="12">
        <v>0.0175</v>
      </c>
      <c r="G18" s="2" t="s">
        <v>110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0" customHeight="1">
      <c r="A19" s="7">
        <v>41928.0</v>
      </c>
      <c r="B19" s="10" t="s">
        <v>111</v>
      </c>
      <c r="C19" s="2" t="s">
        <v>112</v>
      </c>
      <c r="D19" s="11">
        <f>71623.43+830.84-72454.27</f>
        <v>0</v>
      </c>
      <c r="E19" s="7"/>
      <c r="F19" s="12">
        <v>0.0145</v>
      </c>
      <c r="G19" s="2" t="s">
        <v>110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0" customHeight="1">
      <c r="A20" s="7"/>
      <c r="B20" s="10"/>
      <c r="C20" s="2"/>
      <c r="D20" s="11"/>
      <c r="E20" s="7"/>
      <c r="F20" s="1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0" customHeight="1">
      <c r="A21" s="7">
        <v>41928.0</v>
      </c>
      <c r="B21" s="10" t="s">
        <v>113</v>
      </c>
      <c r="C21" s="2" t="s">
        <v>114</v>
      </c>
      <c r="D21" s="11">
        <v>75000.0</v>
      </c>
      <c r="E21" s="7"/>
      <c r="F21" s="12"/>
      <c r="G21" s="2"/>
      <c r="H21" s="2"/>
      <c r="I21" s="2"/>
      <c r="J21" s="2" t="s">
        <v>107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0" customHeight="1">
      <c r="A22" s="2"/>
      <c r="B22" s="10"/>
      <c r="C22" s="2"/>
      <c r="D22" s="11"/>
      <c r="E22" s="2"/>
      <c r="F22" s="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0" customHeight="1">
      <c r="A23" s="2"/>
      <c r="B23" s="2"/>
      <c r="C23" s="2"/>
      <c r="D23" s="17">
        <f>SUM(D10:D22)</f>
        <v>842306.79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0" customHeight="1">
      <c r="A24" s="2"/>
      <c r="B24" s="2"/>
      <c r="C24" s="2"/>
      <c r="D24" s="1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0" customHeight="1">
      <c r="A25" s="2"/>
      <c r="B25" s="2"/>
      <c r="C25" s="2"/>
      <c r="D25" s="1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0" customHeight="1">
      <c r="A26" s="2"/>
      <c r="B26" s="1" t="s">
        <v>115</v>
      </c>
      <c r="C26" s="2"/>
      <c r="D26" s="20" t="s">
        <v>35</v>
      </c>
      <c r="E26" s="2"/>
      <c r="F26" s="2"/>
      <c r="G26" s="2"/>
      <c r="H26" s="5" t="s">
        <v>116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0" customHeight="1">
      <c r="A27" s="2"/>
      <c r="B27" s="1"/>
      <c r="C27" s="2"/>
      <c r="D27" s="5" t="s">
        <v>7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0" customHeight="1">
      <c r="A28" s="2"/>
      <c r="B28" s="2"/>
      <c r="C28" s="2"/>
      <c r="D28" s="1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0" customHeight="1">
      <c r="A29" s="7">
        <v>40336.0</v>
      </c>
      <c r="B29" s="2" t="s">
        <v>117</v>
      </c>
      <c r="C29" s="2"/>
      <c r="D29" s="11">
        <f>15376-7688-7688</f>
        <v>0</v>
      </c>
      <c r="E29" s="1" t="s">
        <v>118</v>
      </c>
      <c r="F29" s="2"/>
      <c r="G29" s="2"/>
      <c r="H29" s="11">
        <v>7688.0</v>
      </c>
      <c r="I29" s="2" t="s">
        <v>119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0" customHeight="1">
      <c r="A30" s="7">
        <v>40469.0</v>
      </c>
      <c r="B30" s="2" t="s">
        <v>120</v>
      </c>
      <c r="C30" s="2"/>
      <c r="D30" s="11">
        <f>28335-9445-18890</f>
        <v>0</v>
      </c>
      <c r="E30" s="1" t="s">
        <v>118</v>
      </c>
      <c r="F30" s="2"/>
      <c r="G30" s="2"/>
      <c r="H30" s="11">
        <v>9445.0</v>
      </c>
      <c r="I30" s="2" t="s">
        <v>119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0" customHeight="1">
      <c r="A31" s="7">
        <v>40673.0</v>
      </c>
      <c r="B31" s="2" t="s">
        <v>121</v>
      </c>
      <c r="C31" s="2"/>
      <c r="D31" s="11">
        <f>69749.34-69749.34</f>
        <v>0</v>
      </c>
      <c r="E31" s="1" t="s">
        <v>118</v>
      </c>
      <c r="F31" s="2"/>
      <c r="G31" s="2"/>
      <c r="H31" s="11">
        <v>34874.67</v>
      </c>
      <c r="I31" s="2" t="s">
        <v>119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0" customHeight="1">
      <c r="A32" s="2"/>
      <c r="B32" s="2"/>
      <c r="C32" s="2"/>
      <c r="D32" s="11"/>
      <c r="E32" s="2"/>
      <c r="F32" s="2"/>
      <c r="G32" s="2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0" customHeight="1">
      <c r="A33" s="2"/>
      <c r="B33" s="2"/>
      <c r="C33" s="2"/>
      <c r="D33" s="11"/>
      <c r="E33" s="2"/>
      <c r="F33" s="2"/>
      <c r="G33" s="2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0" customHeight="1">
      <c r="A34" s="2"/>
      <c r="B34" s="2"/>
      <c r="C34" s="2"/>
      <c r="D34" s="17">
        <f>SUM(D29:D33)</f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0" customHeight="1">
      <c r="A35" s="2"/>
      <c r="B35" s="2"/>
      <c r="C35" s="2"/>
      <c r="D35" s="1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0" customHeight="1">
      <c r="A39" s="1" t="s">
        <v>122</v>
      </c>
      <c r="B39" s="1" t="s">
        <v>123</v>
      </c>
      <c r="C39" s="2"/>
      <c r="D39" s="2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0" customHeight="1">
      <c r="A40" s="2"/>
      <c r="B40" s="1" t="s">
        <v>124</v>
      </c>
      <c r="C40" s="2"/>
      <c r="D40" s="5" t="s">
        <v>7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0" customHeight="1">
      <c r="A41" s="7"/>
      <c r="B41" s="2"/>
      <c r="C41" s="2"/>
      <c r="D41" s="2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0" customHeight="1">
      <c r="A42" s="7"/>
      <c r="B42" s="2"/>
      <c r="C42" s="2"/>
      <c r="D42" s="20">
        <v>0.0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0" customHeight="1">
      <c r="A43" s="7"/>
      <c r="B43" s="10"/>
      <c r="C43" s="2"/>
      <c r="D43" s="1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0" customHeight="1">
      <c r="A44" s="7"/>
      <c r="B44" s="10"/>
      <c r="C44" s="2"/>
      <c r="D44" s="1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0" customHeight="1">
      <c r="A45" s="7"/>
      <c r="B45" s="10"/>
      <c r="C45" s="2"/>
      <c r="D45" s="1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0" customHeight="1">
      <c r="A46" s="2"/>
      <c r="B46" s="10"/>
      <c r="C46" s="2"/>
      <c r="D46" s="1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0" customHeight="1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0" customHeight="1">
      <c r="A48" s="2"/>
      <c r="B48" s="2"/>
      <c r="C48" s="2"/>
      <c r="D48" s="17">
        <f>SUM(D41:D47)</f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8.0"/>
    <col customWidth="1" min="4" max="5" width="8.38"/>
    <col customWidth="1" min="6" max="6" width="8.0"/>
    <col customWidth="1" min="7" max="7" width="8.38"/>
    <col customWidth="1" min="8" max="10" width="8.0"/>
    <col customWidth="1" min="11" max="26" width="7.63"/>
  </cols>
  <sheetData>
    <row r="1" ht="11.25" customHeight="1">
      <c r="A1" s="88" t="s">
        <v>125</v>
      </c>
      <c r="B1" s="89"/>
      <c r="C1" s="89"/>
      <c r="D1" s="89"/>
      <c r="E1" s="89"/>
      <c r="F1" s="89"/>
      <c r="G1" s="89"/>
      <c r="H1" s="90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ht="11.25" customHeight="1">
      <c r="A2" s="92"/>
      <c r="B2" s="91"/>
      <c r="C2" s="91"/>
      <c r="D2" s="91"/>
      <c r="E2" s="91"/>
      <c r="F2" s="91"/>
      <c r="G2" s="91"/>
      <c r="H2" s="93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ht="11.25" customHeight="1">
      <c r="A3" s="92"/>
      <c r="B3" s="91"/>
      <c r="C3" s="91"/>
      <c r="D3" s="91"/>
      <c r="E3" s="91"/>
      <c r="F3" s="91"/>
      <c r="G3" s="91"/>
      <c r="H3" s="93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ht="11.25" customHeight="1">
      <c r="A4" s="94" t="s">
        <v>126</v>
      </c>
      <c r="B4" s="91"/>
      <c r="C4" s="91"/>
      <c r="D4" s="91"/>
      <c r="E4" s="91"/>
      <c r="F4" s="91"/>
      <c r="G4" s="91"/>
      <c r="H4" s="93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ht="11.25" customHeight="1">
      <c r="A5" s="94" t="s">
        <v>127</v>
      </c>
      <c r="B5" s="91"/>
      <c r="C5" s="91"/>
      <c r="D5" s="91"/>
      <c r="E5" s="91"/>
      <c r="F5" s="91"/>
      <c r="G5" s="91"/>
      <c r="H5" s="93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ht="11.25" customHeight="1">
      <c r="A6" s="94"/>
      <c r="B6" s="91"/>
      <c r="C6" s="91"/>
      <c r="D6" s="91"/>
      <c r="E6" s="91"/>
      <c r="F6" s="91"/>
      <c r="G6" s="91"/>
      <c r="H6" s="93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 ht="11.25" customHeight="1">
      <c r="A7" s="92"/>
      <c r="B7" s="91"/>
      <c r="C7" s="91"/>
      <c r="D7" s="91"/>
      <c r="E7" s="95" t="s">
        <v>128</v>
      </c>
      <c r="F7" s="91"/>
      <c r="G7" s="95" t="s">
        <v>128</v>
      </c>
      <c r="H7" s="93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</row>
    <row r="8" ht="11.25" customHeight="1">
      <c r="A8" s="92"/>
      <c r="B8" s="91"/>
      <c r="C8" s="91"/>
      <c r="D8" s="91"/>
      <c r="E8" s="91"/>
      <c r="F8" s="91"/>
      <c r="G8" s="91"/>
      <c r="H8" s="93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 ht="11.25" customHeight="1">
      <c r="A9" s="94" t="s">
        <v>129</v>
      </c>
      <c r="B9" s="96"/>
      <c r="C9" s="96"/>
      <c r="D9" s="97"/>
      <c r="E9" s="97"/>
      <c r="F9" s="97"/>
      <c r="G9" s="97">
        <v>495000.0</v>
      </c>
      <c r="H9" s="98"/>
      <c r="I9" s="99"/>
      <c r="J9" s="99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ht="11.25" customHeight="1">
      <c r="A10" s="94"/>
      <c r="B10" s="96"/>
      <c r="C10" s="96"/>
      <c r="D10" s="97"/>
      <c r="E10" s="97"/>
      <c r="F10" s="97"/>
      <c r="G10" s="97"/>
      <c r="H10" s="98"/>
      <c r="I10" s="99"/>
      <c r="J10" s="99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ht="11.25" customHeight="1">
      <c r="A11" s="94" t="s">
        <v>130</v>
      </c>
      <c r="B11" s="96"/>
      <c r="C11" s="96"/>
      <c r="D11" s="97"/>
      <c r="E11" s="97"/>
      <c r="F11" s="97"/>
      <c r="G11" s="97"/>
      <c r="H11" s="98"/>
      <c r="I11" s="99"/>
      <c r="J11" s="99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ht="11.25" customHeight="1">
      <c r="A12" s="92"/>
      <c r="B12" s="91"/>
      <c r="C12" s="91"/>
      <c r="D12" s="99"/>
      <c r="E12" s="99"/>
      <c r="F12" s="99"/>
      <c r="G12" s="99"/>
      <c r="H12" s="98"/>
      <c r="I12" s="99"/>
      <c r="J12" s="99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ht="11.25" customHeight="1">
      <c r="A13" s="92"/>
      <c r="B13" s="91" t="s">
        <v>131</v>
      </c>
      <c r="C13" s="91"/>
      <c r="D13" s="99"/>
      <c r="E13" s="99">
        <v>17000.4</v>
      </c>
      <c r="F13" s="99"/>
      <c r="G13" s="99"/>
      <c r="H13" s="98"/>
      <c r="I13" s="99"/>
      <c r="J13" s="99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ht="11.25" customHeight="1">
      <c r="A14" s="92"/>
      <c r="B14" s="91"/>
      <c r="C14" s="91"/>
      <c r="D14" s="99"/>
      <c r="E14" s="99"/>
      <c r="F14" s="99"/>
      <c r="G14" s="99"/>
      <c r="H14" s="98"/>
      <c r="I14" s="99"/>
      <c r="J14" s="99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ht="11.25" customHeight="1">
      <c r="A15" s="92"/>
      <c r="B15" s="91" t="s">
        <v>132</v>
      </c>
      <c r="C15" s="91"/>
      <c r="D15" s="99"/>
      <c r="E15" s="99"/>
      <c r="F15" s="99"/>
      <c r="G15" s="99"/>
      <c r="H15" s="98"/>
      <c r="I15" s="99"/>
      <c r="J15" s="99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ht="11.25" customHeight="1">
      <c r="A16" s="92"/>
      <c r="B16" s="91" t="s">
        <v>133</v>
      </c>
      <c r="C16" s="91"/>
      <c r="D16" s="99"/>
      <c r="E16" s="99">
        <f>-828.64</f>
        <v>-828.64</v>
      </c>
      <c r="F16" s="99"/>
      <c r="G16" s="99"/>
      <c r="H16" s="98"/>
      <c r="I16" s="99"/>
      <c r="J16" s="99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ht="11.25" customHeight="1">
      <c r="A17" s="92"/>
      <c r="B17" s="91" t="s">
        <v>134</v>
      </c>
      <c r="C17" s="91"/>
      <c r="D17" s="99"/>
      <c r="E17" s="99">
        <f>-180</f>
        <v>-180</v>
      </c>
      <c r="F17" s="99"/>
      <c r="G17" s="99"/>
      <c r="H17" s="98"/>
      <c r="I17" s="99"/>
      <c r="J17" s="99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ht="11.25" customHeight="1">
      <c r="A18" s="92"/>
      <c r="B18" s="91"/>
      <c r="C18" s="91"/>
      <c r="D18" s="99"/>
      <c r="E18" s="99"/>
      <c r="F18" s="99"/>
      <c r="G18" s="99"/>
      <c r="H18" s="98"/>
      <c r="I18" s="99"/>
      <c r="J18" s="99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ht="11.25" customHeight="1">
      <c r="A19" s="92"/>
      <c r="B19" s="91"/>
      <c r="C19" s="91"/>
      <c r="D19" s="99"/>
      <c r="E19" s="99"/>
      <c r="F19" s="99"/>
      <c r="G19" s="97">
        <f>SUM(E13:E18)</f>
        <v>15991.76</v>
      </c>
      <c r="H19" s="98"/>
      <c r="I19" s="99"/>
      <c r="J19" s="99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ht="11.25" customHeight="1">
      <c r="A20" s="92"/>
      <c r="B20" s="91"/>
      <c r="C20" s="91"/>
      <c r="D20" s="99"/>
      <c r="E20" s="99"/>
      <c r="F20" s="99"/>
      <c r="G20" s="99"/>
      <c r="H20" s="98"/>
      <c r="I20" s="99"/>
      <c r="J20" s="99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ht="11.25" customHeight="1">
      <c r="A21" s="94" t="s">
        <v>135</v>
      </c>
      <c r="B21" s="96"/>
      <c r="C21" s="96" t="s">
        <v>136</v>
      </c>
      <c r="D21" s="97"/>
      <c r="E21" s="97"/>
      <c r="F21" s="97"/>
      <c r="G21" s="97">
        <f>SUM(G9:G20)</f>
        <v>510991.76</v>
      </c>
      <c r="H21" s="98"/>
      <c r="I21" s="99"/>
      <c r="J21" s="99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ht="11.25" customHeight="1">
      <c r="A22" s="92"/>
      <c r="B22" s="91"/>
      <c r="C22" s="91"/>
      <c r="D22" s="99"/>
      <c r="E22" s="99"/>
      <c r="F22" s="99"/>
      <c r="G22" s="99"/>
      <c r="H22" s="98"/>
      <c r="I22" s="99"/>
      <c r="J22" s="99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ht="11.25" customHeight="1">
      <c r="A23" s="92"/>
      <c r="B23" s="91"/>
      <c r="C23" s="91"/>
      <c r="D23" s="99"/>
      <c r="E23" s="99"/>
      <c r="F23" s="99"/>
      <c r="G23" s="99"/>
      <c r="H23" s="98"/>
      <c r="I23" s="99"/>
      <c r="J23" s="99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ht="11.25" customHeight="1">
      <c r="A24" s="94" t="s">
        <v>137</v>
      </c>
      <c r="B24" s="91"/>
      <c r="C24" s="91"/>
      <c r="D24" s="99"/>
      <c r="E24" s="99"/>
      <c r="F24" s="99"/>
      <c r="G24" s="99"/>
      <c r="H24" s="98"/>
      <c r="I24" s="99"/>
      <c r="J24" s="99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ht="11.25" customHeight="1">
      <c r="A25" s="92"/>
      <c r="B25" s="91"/>
      <c r="C25" s="91"/>
      <c r="D25" s="99"/>
      <c r="E25" s="99"/>
      <c r="F25" s="99"/>
      <c r="G25" s="99"/>
      <c r="H25" s="98"/>
      <c r="I25" s="99"/>
      <c r="J25" s="99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ht="11.25" customHeight="1">
      <c r="A26" s="92"/>
      <c r="B26" s="91" t="s">
        <v>138</v>
      </c>
      <c r="C26" s="91"/>
      <c r="D26" s="99"/>
      <c r="E26" s="99">
        <v>75000.0</v>
      </c>
      <c r="F26" s="99"/>
      <c r="G26" s="99"/>
      <c r="H26" s="98"/>
      <c r="I26" s="99"/>
      <c r="J26" s="99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ht="11.25" customHeight="1">
      <c r="A27" s="92"/>
      <c r="B27" s="91"/>
      <c r="C27" s="91"/>
      <c r="D27" s="99"/>
      <c r="E27" s="99"/>
      <c r="F27" s="99"/>
      <c r="G27" s="99"/>
      <c r="H27" s="98"/>
      <c r="I27" s="99"/>
      <c r="J27" s="99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ht="11.25" customHeight="1">
      <c r="A28" s="92"/>
      <c r="B28" s="91" t="s">
        <v>139</v>
      </c>
      <c r="C28" s="91"/>
      <c r="D28" s="99"/>
      <c r="E28" s="99">
        <f>436676.4</f>
        <v>436676.4</v>
      </c>
      <c r="F28" s="99"/>
      <c r="G28" s="99"/>
      <c r="H28" s="98"/>
      <c r="I28" s="99"/>
      <c r="J28" s="99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ht="11.25" customHeight="1">
      <c r="A29" s="92"/>
      <c r="B29" s="91"/>
      <c r="C29" s="91"/>
      <c r="D29" s="99"/>
      <c r="E29" s="99"/>
      <c r="F29" s="99"/>
      <c r="G29" s="99"/>
      <c r="H29" s="98"/>
      <c r="I29" s="99"/>
      <c r="J29" s="99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ht="11.25" customHeight="1">
      <c r="A30" s="92"/>
      <c r="B30" s="91"/>
      <c r="C30" s="91"/>
      <c r="D30" s="99"/>
      <c r="E30" s="99"/>
      <c r="F30" s="99"/>
      <c r="G30" s="97">
        <f>SUM(E26:E29)</f>
        <v>511676.4</v>
      </c>
      <c r="H30" s="98"/>
      <c r="I30" s="99"/>
      <c r="J30" s="99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 ht="11.25" customHeight="1">
      <c r="A31" s="92"/>
      <c r="B31" s="91"/>
      <c r="C31" s="91"/>
      <c r="D31" s="99"/>
      <c r="E31" s="99"/>
      <c r="F31" s="99"/>
      <c r="G31" s="99"/>
      <c r="H31" s="98"/>
      <c r="I31" s="99"/>
      <c r="J31" s="99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ht="11.25" customHeight="1">
      <c r="A32" s="94" t="s">
        <v>140</v>
      </c>
      <c r="B32" s="96" t="s">
        <v>141</v>
      </c>
      <c r="C32" s="96"/>
      <c r="D32" s="97"/>
      <c r="E32" s="97"/>
      <c r="F32" s="97"/>
      <c r="G32" s="97">
        <f>G21-G30</f>
        <v>-684.64</v>
      </c>
      <c r="H32" s="98"/>
      <c r="I32" s="99"/>
      <c r="J32" s="99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ht="11.25" customHeight="1">
      <c r="A33" s="92"/>
      <c r="B33" s="91"/>
      <c r="C33" s="91"/>
      <c r="D33" s="99"/>
      <c r="E33" s="99"/>
      <c r="F33" s="99"/>
      <c r="G33" s="99"/>
      <c r="H33" s="98"/>
      <c r="I33" s="99"/>
      <c r="J33" s="99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 ht="11.25" customHeight="1">
      <c r="A34" s="100"/>
      <c r="B34" s="101"/>
      <c r="C34" s="101"/>
      <c r="D34" s="101"/>
      <c r="E34" s="101"/>
      <c r="F34" s="101"/>
      <c r="G34" s="101"/>
      <c r="H34" s="102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</row>
    <row r="35" ht="11.25" customHeight="1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</row>
    <row r="36" ht="11.25" customHeight="1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</row>
    <row r="37" ht="11.25" customHeight="1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</row>
    <row r="38" ht="11.25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</row>
    <row r="39" ht="11.25" customHeight="1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</row>
    <row r="40" ht="11.25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</row>
    <row r="41" ht="11.25" customHeight="1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</row>
    <row r="42" ht="11.25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 ht="11.25" customHeight="1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 ht="11.25" customHeight="1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ht="11.25" customHeight="1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ht="11.25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ht="11.25" customHeight="1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ht="11.25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ht="11.25" customHeight="1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ht="11.25" customHeight="1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ht="11.25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ht="11.25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ht="11.25" customHeight="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ht="11.25" customHeight="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ht="11.25" customHeight="1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ht="11.25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ht="11.25" customHeight="1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ht="11.25" customHeight="1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ht="11.25" customHeight="1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</row>
    <row r="60" ht="11.25" customHeight="1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</row>
    <row r="61" ht="11.25" customHeight="1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</row>
    <row r="62" ht="11.25" customHeight="1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</row>
    <row r="63" ht="11.25" customHeight="1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</row>
    <row r="64" ht="11.25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</row>
    <row r="65" ht="11.25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</row>
    <row r="66" ht="11.25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</row>
    <row r="67" ht="11.25" customHeight="1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</row>
    <row r="68" ht="11.25" customHeight="1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</row>
    <row r="69" ht="11.25" customHeight="1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</row>
    <row r="70" ht="11.25" customHeight="1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</row>
    <row r="71" ht="11.25" customHeight="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</row>
    <row r="72" ht="11.25" customHeight="1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</row>
    <row r="73" ht="11.25" customHeight="1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</row>
    <row r="74" ht="11.25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</row>
    <row r="75" ht="11.25" customHeight="1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</row>
    <row r="76" ht="11.25" customHeight="1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</row>
    <row r="77" ht="11.25" customHeight="1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</row>
    <row r="78" ht="11.25" customHeight="1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</row>
    <row r="79" ht="11.25" customHeight="1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</row>
    <row r="80" ht="11.25" customHeight="1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</row>
    <row r="81" ht="11.25" customHeight="1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</row>
    <row r="82" ht="11.25" customHeight="1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</row>
    <row r="83" ht="11.25" customHeight="1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</row>
    <row r="84" ht="11.25" customHeight="1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</row>
    <row r="85" ht="11.25" customHeight="1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 ht="11.25" customHeight="1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</row>
    <row r="87" ht="11.25" customHeight="1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</row>
    <row r="88" ht="11.25" customHeight="1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</row>
    <row r="89" ht="11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</row>
    <row r="90" ht="11.2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</row>
    <row r="91" ht="11.25" customHeight="1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</row>
    <row r="92" ht="11.25" customHeight="1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</row>
    <row r="93" ht="11.25" customHeight="1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</row>
    <row r="94" ht="11.25" customHeight="1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</row>
    <row r="95" ht="11.25" customHeight="1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</row>
    <row r="96" ht="11.25" customHeight="1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</row>
    <row r="97" ht="11.25" customHeight="1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</row>
    <row r="98" ht="11.25" customHeight="1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</row>
    <row r="99" ht="11.25" customHeight="1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</row>
    <row r="100" ht="11.25" customHeight="1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</row>
    <row r="101" ht="11.25" customHeight="1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</row>
    <row r="102" ht="11.25" customHeight="1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</row>
    <row r="103" ht="11.25" customHeight="1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</row>
    <row r="104" ht="11.25" customHeight="1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</row>
    <row r="105" ht="11.25" customHeight="1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</row>
    <row r="106" ht="11.25" customHeight="1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</row>
    <row r="107" ht="11.25" customHeigh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</row>
    <row r="108" ht="11.25" customHeight="1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</row>
    <row r="109" ht="11.25" customHeight="1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</row>
    <row r="110" ht="11.25" customHeight="1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</row>
    <row r="111" ht="11.25" customHeight="1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</row>
    <row r="112" ht="11.25" customHeight="1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</row>
    <row r="113" ht="11.25" customHeight="1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</row>
    <row r="114" ht="11.25" customHeight="1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</row>
    <row r="115" ht="11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</row>
    <row r="116" ht="11.25" customHeight="1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</row>
    <row r="117" ht="11.25" customHeight="1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</row>
    <row r="118" ht="11.25" customHeight="1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</row>
    <row r="119" ht="11.25" customHeight="1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</row>
    <row r="120" ht="11.25" customHeight="1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</row>
    <row r="121" ht="11.25" customHeight="1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</row>
    <row r="122" ht="11.25" customHeight="1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</row>
    <row r="123" ht="11.25" customHeight="1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</row>
    <row r="124" ht="11.25" customHeight="1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</row>
    <row r="125" ht="11.25" customHeight="1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</row>
    <row r="126" ht="11.25" customHeight="1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</row>
    <row r="127" ht="11.25" customHeight="1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</row>
    <row r="128" ht="11.25" customHeight="1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</row>
    <row r="129" ht="11.25" customHeight="1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</row>
    <row r="130" ht="11.25" customHeight="1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</row>
    <row r="131" ht="11.25" customHeight="1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</row>
    <row r="132" ht="11.25" customHeight="1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</row>
    <row r="133" ht="11.25" customHeight="1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</row>
    <row r="134" ht="11.25" customHeight="1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</row>
    <row r="135" ht="11.25" customHeight="1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</row>
    <row r="136" ht="11.25" customHeight="1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</row>
    <row r="137" ht="11.25" customHeight="1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</row>
    <row r="138" ht="11.25" customHeight="1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</row>
    <row r="139" ht="11.25" customHeight="1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</row>
    <row r="140" ht="11.25" customHeight="1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</row>
    <row r="141" ht="11.25" customHeight="1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</row>
    <row r="142" ht="11.25" customHeight="1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</row>
    <row r="143" ht="11.25" customHeight="1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</row>
    <row r="144" ht="11.25" customHeight="1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</row>
    <row r="145" ht="11.25" customHeight="1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</row>
    <row r="146" ht="11.25" customHeight="1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</row>
    <row r="147" ht="11.25" customHeight="1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</row>
    <row r="148" ht="11.25" customHeight="1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</row>
    <row r="149" ht="11.25" customHeight="1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</row>
    <row r="150" ht="11.25" customHeight="1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</row>
    <row r="151" ht="11.25" customHeight="1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</row>
    <row r="152" ht="11.25" customHeight="1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</row>
    <row r="153" ht="11.25" customHeight="1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</row>
    <row r="154" ht="11.25" customHeight="1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</row>
    <row r="155" ht="11.25" customHeight="1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</row>
    <row r="156" ht="11.25" customHeight="1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</row>
    <row r="157" ht="11.25" customHeight="1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</row>
    <row r="158" ht="11.25" customHeight="1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</row>
    <row r="159" ht="11.25" customHeight="1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</row>
    <row r="160" ht="11.25" customHeight="1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</row>
    <row r="161" ht="11.25" customHeight="1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</row>
    <row r="162" ht="11.25" customHeight="1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</row>
    <row r="163" ht="11.25" customHeight="1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</row>
    <row r="164" ht="11.25" customHeight="1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</row>
    <row r="165" ht="11.25" customHeight="1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</row>
    <row r="166" ht="11.25" customHeight="1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</row>
    <row r="167" ht="11.25" customHeight="1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</row>
    <row r="168" ht="11.25" customHeight="1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</row>
    <row r="169" ht="11.25" customHeight="1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</row>
    <row r="170" ht="11.25" customHeight="1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</row>
    <row r="171" ht="11.25" customHeight="1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</row>
    <row r="172" ht="11.25" customHeight="1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</row>
    <row r="173" ht="11.25" customHeight="1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</row>
    <row r="174" ht="11.25" customHeight="1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</row>
    <row r="175" ht="11.25" customHeight="1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</row>
    <row r="176" ht="11.25" customHeight="1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</row>
    <row r="177" ht="11.25" customHeight="1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</row>
    <row r="178" ht="11.25" customHeight="1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</row>
    <row r="179" ht="11.25" customHeight="1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</row>
    <row r="180" ht="11.25" customHeight="1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</row>
    <row r="181" ht="11.25" customHeight="1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</row>
    <row r="182" ht="11.25" customHeight="1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</row>
    <row r="183" ht="11.25" customHeight="1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</row>
    <row r="184" ht="11.25" customHeight="1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</row>
    <row r="185" ht="11.25" customHeight="1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</row>
    <row r="186" ht="11.25" customHeight="1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</row>
    <row r="187" ht="11.25" customHeight="1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</row>
    <row r="188" ht="11.25" customHeight="1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</row>
    <row r="189" ht="11.25" customHeight="1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</row>
    <row r="190" ht="11.25" customHeight="1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</row>
    <row r="191" ht="11.25" customHeight="1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</row>
    <row r="192" ht="11.25" customHeight="1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</row>
    <row r="193" ht="11.25" customHeight="1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</row>
    <row r="194" ht="11.25" customHeight="1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</row>
    <row r="195" ht="11.25" customHeight="1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</row>
    <row r="196" ht="11.25" customHeight="1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</row>
    <row r="197" ht="11.25" customHeight="1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</row>
    <row r="198" ht="11.25" customHeight="1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</row>
    <row r="199" ht="11.25" customHeight="1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</row>
    <row r="200" ht="11.25" customHeight="1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</row>
    <row r="201" ht="11.25" customHeight="1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</row>
    <row r="202" ht="11.25" customHeight="1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</row>
    <row r="203" ht="11.25" customHeight="1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</row>
    <row r="204" ht="11.25" customHeight="1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</row>
    <row r="205" ht="11.25" customHeight="1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</row>
    <row r="206" ht="11.25" customHeight="1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</row>
    <row r="207" ht="11.25" customHeight="1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</row>
    <row r="208" ht="11.25" customHeight="1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</row>
    <row r="209" ht="11.25" customHeight="1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</row>
    <row r="210" ht="11.25" customHeight="1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</row>
    <row r="211" ht="11.25" customHeight="1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</row>
    <row r="212" ht="11.25" customHeight="1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</row>
    <row r="213" ht="11.25" customHeight="1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</row>
    <row r="214" ht="11.25" customHeight="1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</row>
    <row r="215" ht="11.25" customHeight="1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</row>
    <row r="216" ht="11.25" customHeight="1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</row>
    <row r="217" ht="11.25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</row>
    <row r="218" ht="11.25" customHeight="1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</row>
    <row r="219" ht="11.25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</row>
    <row r="220" ht="11.25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</row>
    <row r="221" ht="11.2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ht="11.2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ht="11.2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ht="11.2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ht="11.2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ht="11.2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ht="11.2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ht="11.2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ht="11.2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ht="11.2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ht="11.2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ht="11.2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ht="11.2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ht="11.2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ht="11.2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ht="11.2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ht="11.2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ht="11.2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ht="11.2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ht="11.2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ht="11.2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ht="11.2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ht="11.2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ht="11.2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ht="11.2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ht="11.2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ht="11.2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ht="11.2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ht="11.2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ht="11.2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ht="11.2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ht="11.2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ht="11.2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ht="11.2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ht="11.2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ht="11.2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ht="11.2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ht="11.2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ht="11.2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ht="11.2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ht="11.2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ht="11.2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ht="11.2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ht="11.2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ht="11.2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ht="11.2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ht="11.2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ht="11.2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ht="11.2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ht="11.2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ht="11.2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ht="11.2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ht="11.2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ht="11.2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ht="11.2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ht="11.2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ht="11.2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ht="11.2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ht="11.2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ht="11.2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ht="11.2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ht="11.2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ht="11.2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ht="11.2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ht="11.2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ht="11.2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ht="11.2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ht="11.2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ht="11.2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ht="11.2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ht="11.2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ht="11.2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ht="11.2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ht="11.2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ht="11.2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ht="11.2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ht="11.2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ht="11.2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ht="11.2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ht="11.2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ht="11.2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ht="11.2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ht="11.2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ht="11.2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ht="11.2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ht="11.2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ht="11.2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ht="11.2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ht="11.2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ht="11.2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ht="11.2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ht="11.2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ht="11.2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ht="11.2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ht="11.2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ht="11.2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ht="11.2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ht="11.2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ht="11.2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ht="11.2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ht="11.2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ht="11.2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ht="11.2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ht="11.2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ht="11.2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ht="11.2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ht="11.2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ht="11.2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ht="11.2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ht="11.2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ht="11.2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ht="11.2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ht="11.2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ht="11.2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ht="11.2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ht="11.2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ht="11.2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ht="11.2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ht="11.2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ht="11.2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ht="11.2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ht="11.2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ht="11.2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ht="11.2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ht="11.2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ht="11.2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ht="11.2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ht="11.2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ht="11.2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ht="11.2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ht="11.2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ht="11.2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ht="11.2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ht="11.2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ht="11.2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ht="11.2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ht="11.2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ht="11.2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ht="11.2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ht="11.2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ht="11.2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ht="11.2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ht="11.2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ht="11.2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ht="11.2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ht="11.2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ht="11.2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ht="11.2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ht="11.2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ht="11.2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ht="11.2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ht="11.2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ht="11.2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ht="11.2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ht="11.2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ht="11.2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ht="11.2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ht="11.2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ht="11.2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ht="11.2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ht="11.2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ht="11.2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ht="11.2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ht="11.2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ht="11.2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ht="11.2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ht="11.2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ht="11.2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ht="11.2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ht="11.2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ht="11.2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ht="11.2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ht="11.2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ht="11.2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ht="11.2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ht="11.2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ht="11.2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ht="11.2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ht="11.2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ht="11.2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ht="11.2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ht="11.2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ht="11.2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ht="11.2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ht="11.2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ht="11.2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ht="11.2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ht="11.2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ht="11.2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ht="11.2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ht="11.2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ht="11.2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ht="11.2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ht="11.2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ht="11.2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ht="11.2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ht="11.2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ht="11.2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ht="11.2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ht="11.2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ht="11.2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ht="11.2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ht="11.2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ht="11.2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ht="11.2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ht="11.2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ht="11.2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ht="11.2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ht="11.2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ht="11.2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ht="11.2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ht="11.2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ht="11.2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ht="11.2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ht="11.2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ht="11.2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ht="11.2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ht="11.2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ht="11.2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ht="11.2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ht="11.2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ht="11.2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ht="11.2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ht="11.2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ht="11.2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ht="11.2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ht="11.2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ht="11.2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ht="11.2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ht="11.2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ht="11.2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ht="11.2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ht="11.2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ht="11.2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ht="11.2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ht="11.2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ht="11.2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ht="11.2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ht="11.2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ht="11.2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ht="11.2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ht="11.2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ht="11.2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ht="11.2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ht="11.2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ht="11.2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ht="11.2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ht="11.2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ht="11.2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ht="11.2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ht="11.2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ht="11.2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ht="11.2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ht="11.2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ht="11.2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ht="11.2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ht="11.2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ht="11.2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ht="11.2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ht="11.2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ht="11.2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ht="11.2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ht="11.2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ht="11.2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ht="11.2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ht="11.2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ht="11.2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ht="11.2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ht="11.2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ht="11.2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ht="11.2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ht="11.2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ht="11.2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ht="11.2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ht="11.2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ht="11.2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ht="11.2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ht="11.2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ht="11.2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ht="11.2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ht="11.2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ht="11.2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ht="11.2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ht="11.2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ht="11.2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ht="11.2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ht="11.2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ht="11.2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ht="11.2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ht="11.2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ht="11.2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ht="11.2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ht="11.2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ht="11.2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ht="11.2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ht="11.2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ht="11.2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ht="11.2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ht="11.2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ht="11.2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ht="11.2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ht="11.2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ht="11.2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ht="11.2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ht="11.2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ht="11.2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ht="11.2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ht="11.2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ht="11.2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ht="11.2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 ht="11.25" customHeight="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 ht="11.25" customHeight="1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</row>
    <row r="533" ht="11.25" customHeight="1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</row>
    <row r="534" ht="11.25" customHeight="1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</row>
    <row r="535" ht="11.25" customHeight="1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</row>
    <row r="536" ht="11.25" customHeight="1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</row>
    <row r="537" ht="11.25" customHeight="1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</row>
    <row r="538" ht="11.25" customHeight="1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</row>
    <row r="539" ht="11.25" customHeight="1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</row>
    <row r="540" ht="11.25" customHeight="1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</row>
    <row r="541" ht="11.25" customHeight="1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</row>
    <row r="542" ht="11.25" customHeight="1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</row>
    <row r="543" ht="11.25" customHeight="1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</row>
    <row r="544" ht="11.25" customHeight="1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</row>
    <row r="545" ht="11.25" customHeight="1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</row>
    <row r="546" ht="11.25" customHeight="1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</row>
    <row r="547" ht="11.25" customHeight="1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</row>
    <row r="548" ht="11.25" customHeight="1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</row>
    <row r="549" ht="11.25" customHeight="1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</row>
    <row r="550" ht="11.25" customHeight="1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</row>
    <row r="551" ht="11.25" customHeight="1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</row>
    <row r="552" ht="11.25" customHeight="1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</row>
    <row r="553" ht="11.25" customHeight="1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</row>
    <row r="554" ht="11.25" customHeight="1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</row>
    <row r="555" ht="11.25" customHeight="1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</row>
    <row r="556" ht="11.25" customHeight="1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</row>
    <row r="557" ht="11.25" customHeight="1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</row>
    <row r="558" ht="11.25" customHeight="1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</row>
    <row r="559" ht="11.25" customHeight="1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</row>
    <row r="560" ht="11.25" customHeight="1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</row>
    <row r="561" ht="11.25" customHeight="1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</row>
    <row r="562" ht="11.25" customHeight="1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</row>
    <row r="563" ht="11.25" customHeight="1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</row>
    <row r="564" ht="11.25" customHeight="1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</row>
    <row r="565" ht="11.25" customHeight="1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</row>
    <row r="566" ht="11.25" customHeight="1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</row>
    <row r="567" ht="11.25" customHeight="1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</row>
    <row r="568" ht="11.25" customHeight="1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</row>
    <row r="569" ht="11.25" customHeight="1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</row>
    <row r="570" ht="11.25" customHeight="1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</row>
    <row r="571" ht="11.25" customHeight="1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</row>
    <row r="572" ht="11.25" customHeight="1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</row>
    <row r="573" ht="11.25" customHeight="1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</row>
    <row r="574" ht="11.25" customHeight="1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</row>
    <row r="575" ht="11.25" customHeight="1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</row>
    <row r="576" ht="11.25" customHeight="1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</row>
    <row r="577" ht="11.25" customHeight="1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</row>
    <row r="578" ht="11.25" customHeight="1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</row>
    <row r="579" ht="11.25" customHeight="1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</row>
    <row r="580" ht="11.25" customHeight="1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</row>
    <row r="581" ht="11.25" customHeight="1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</row>
    <row r="582" ht="11.25" customHeight="1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</row>
    <row r="583" ht="11.25" customHeight="1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</row>
    <row r="584" ht="11.25" customHeight="1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</row>
    <row r="585" ht="11.25" customHeight="1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</row>
    <row r="586" ht="11.25" customHeight="1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</row>
    <row r="587" ht="11.25" customHeight="1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</row>
    <row r="588" ht="11.25" customHeight="1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</row>
    <row r="589" ht="11.25" customHeight="1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</row>
    <row r="590" ht="11.25" customHeight="1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</row>
    <row r="591" ht="11.25" customHeight="1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</row>
    <row r="592" ht="11.25" customHeight="1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</row>
    <row r="593" ht="11.25" customHeight="1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</row>
    <row r="594" ht="11.25" customHeight="1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</row>
    <row r="595" ht="11.25" customHeight="1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</row>
    <row r="596" ht="11.25" customHeight="1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</row>
    <row r="597" ht="11.25" customHeight="1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</row>
    <row r="598" ht="11.25" customHeight="1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</row>
    <row r="599" ht="11.25" customHeight="1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</row>
    <row r="600" ht="11.25" customHeight="1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</row>
    <row r="601" ht="11.25" customHeight="1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</row>
    <row r="602" ht="11.25" customHeight="1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</row>
    <row r="603" ht="11.25" customHeight="1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</row>
    <row r="604" ht="11.25" customHeight="1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</row>
    <row r="605" ht="11.25" customHeight="1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</row>
    <row r="606" ht="11.25" customHeight="1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</row>
    <row r="607" ht="11.25" customHeight="1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</row>
    <row r="608" ht="11.25" customHeight="1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</row>
    <row r="609" ht="11.25" customHeight="1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</row>
    <row r="610" ht="11.25" customHeight="1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</row>
    <row r="611" ht="11.25" customHeight="1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</row>
    <row r="612" ht="11.25" customHeight="1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</row>
    <row r="613" ht="11.25" customHeight="1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</row>
    <row r="614" ht="11.25" customHeight="1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</row>
    <row r="615" ht="11.25" customHeight="1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</row>
    <row r="616" ht="11.25" customHeight="1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</row>
    <row r="617" ht="11.25" customHeight="1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</row>
    <row r="618" ht="11.25" customHeight="1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</row>
    <row r="619" ht="11.25" customHeight="1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</row>
    <row r="620" ht="11.25" customHeight="1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</row>
    <row r="621" ht="11.25" customHeight="1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</row>
    <row r="622" ht="11.25" customHeight="1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</row>
    <row r="623" ht="11.25" customHeight="1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</row>
    <row r="624" ht="11.25" customHeight="1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</row>
    <row r="625" ht="11.25" customHeight="1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</row>
    <row r="626" ht="11.25" customHeight="1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</row>
    <row r="627" ht="11.25" customHeight="1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</row>
    <row r="628" ht="11.25" customHeight="1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</row>
    <row r="629" ht="11.25" customHeight="1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</row>
    <row r="630" ht="11.25" customHeight="1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</row>
    <row r="631" ht="11.25" customHeight="1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</row>
    <row r="632" ht="11.25" customHeight="1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</row>
    <row r="633" ht="11.25" customHeight="1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</row>
    <row r="634" ht="11.25" customHeight="1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</row>
    <row r="635" ht="11.25" customHeight="1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</row>
    <row r="636" ht="11.25" customHeight="1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</row>
    <row r="637" ht="11.25" customHeight="1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</row>
    <row r="638" ht="11.25" customHeight="1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</row>
    <row r="639" ht="11.25" customHeight="1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</row>
    <row r="640" ht="11.25" customHeight="1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</row>
    <row r="641" ht="11.25" customHeight="1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</row>
    <row r="642" ht="11.25" customHeight="1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</row>
    <row r="643" ht="11.25" customHeight="1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</row>
    <row r="644" ht="11.25" customHeight="1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</row>
    <row r="645" ht="11.25" customHeight="1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</row>
    <row r="646" ht="11.25" customHeight="1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</row>
    <row r="647" ht="11.25" customHeight="1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</row>
    <row r="648" ht="11.25" customHeight="1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</row>
    <row r="649" ht="11.25" customHeight="1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</row>
    <row r="650" ht="11.25" customHeight="1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</row>
    <row r="651" ht="11.25" customHeight="1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</row>
    <row r="652" ht="11.25" customHeight="1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</row>
    <row r="653" ht="11.25" customHeight="1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</row>
    <row r="654" ht="11.25" customHeight="1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</row>
    <row r="655" ht="11.25" customHeight="1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</row>
    <row r="656" ht="11.25" customHeight="1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</row>
    <row r="657" ht="11.25" customHeight="1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</row>
    <row r="658" ht="11.25" customHeight="1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</row>
    <row r="659" ht="11.25" customHeight="1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</row>
    <row r="660" ht="11.25" customHeight="1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</row>
    <row r="661" ht="11.25" customHeight="1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</row>
    <row r="662" ht="11.25" customHeight="1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</row>
    <row r="663" ht="11.25" customHeight="1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</row>
    <row r="664" ht="11.25" customHeight="1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</row>
    <row r="665" ht="11.25" customHeight="1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</row>
    <row r="666" ht="11.25" customHeight="1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</row>
    <row r="667" ht="11.25" customHeight="1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</row>
    <row r="668" ht="11.25" customHeight="1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</row>
    <row r="669" ht="11.25" customHeight="1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</row>
    <row r="670" ht="11.25" customHeight="1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</row>
    <row r="671" ht="11.25" customHeight="1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</row>
    <row r="672" ht="11.25" customHeight="1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</row>
    <row r="673" ht="11.25" customHeight="1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</row>
    <row r="674" ht="11.25" customHeight="1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</row>
    <row r="675" ht="11.25" customHeight="1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</row>
    <row r="676" ht="11.25" customHeight="1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</row>
    <row r="677" ht="11.25" customHeight="1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</row>
    <row r="678" ht="11.25" customHeight="1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</row>
    <row r="679" ht="11.25" customHeight="1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</row>
    <row r="680" ht="11.25" customHeight="1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</row>
    <row r="681" ht="11.25" customHeight="1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</row>
    <row r="682" ht="11.25" customHeight="1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</row>
    <row r="683" ht="11.25" customHeight="1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</row>
    <row r="684" ht="11.25" customHeight="1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</row>
    <row r="685" ht="11.25" customHeight="1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</row>
    <row r="686" ht="11.25" customHeight="1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</row>
    <row r="687" ht="11.25" customHeight="1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</row>
    <row r="688" ht="11.25" customHeight="1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</row>
    <row r="689" ht="11.25" customHeight="1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</row>
    <row r="690" ht="11.25" customHeight="1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</row>
    <row r="691" ht="11.25" customHeight="1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</row>
    <row r="692" ht="11.25" customHeight="1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</row>
    <row r="693" ht="11.25" customHeight="1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</row>
    <row r="694" ht="11.25" customHeight="1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</row>
    <row r="695" ht="11.25" customHeight="1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</row>
    <row r="696" ht="11.25" customHeight="1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</row>
    <row r="697" ht="11.25" customHeight="1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</row>
    <row r="698" ht="11.25" customHeight="1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</row>
    <row r="699" ht="11.25" customHeight="1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</row>
    <row r="700" ht="11.25" customHeight="1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</row>
    <row r="701" ht="11.25" customHeight="1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</row>
    <row r="702" ht="11.25" customHeight="1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</row>
    <row r="703" ht="11.25" customHeight="1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</row>
    <row r="704" ht="11.25" customHeight="1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</row>
    <row r="705" ht="11.25" customHeight="1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</row>
    <row r="706" ht="11.25" customHeight="1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</row>
    <row r="707" ht="11.25" customHeight="1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</row>
    <row r="708" ht="11.25" customHeight="1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</row>
    <row r="709" ht="11.25" customHeight="1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</row>
    <row r="710" ht="11.25" customHeight="1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</row>
    <row r="711" ht="11.25" customHeight="1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</row>
    <row r="712" ht="11.25" customHeight="1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</row>
    <row r="713" ht="11.25" customHeight="1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</row>
    <row r="714" ht="11.25" customHeight="1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</row>
    <row r="715" ht="11.25" customHeight="1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</row>
    <row r="716" ht="11.25" customHeight="1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</row>
    <row r="717" ht="11.25" customHeight="1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</row>
    <row r="718" ht="11.25" customHeight="1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</row>
    <row r="719" ht="11.25" customHeight="1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</row>
    <row r="720" ht="11.25" customHeight="1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</row>
    <row r="721" ht="11.25" customHeight="1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</row>
    <row r="722" ht="11.25" customHeight="1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</row>
    <row r="723" ht="11.25" customHeight="1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</row>
    <row r="724" ht="11.25" customHeight="1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</row>
    <row r="725" ht="11.25" customHeight="1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</row>
    <row r="726" ht="11.25" customHeight="1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</row>
    <row r="727" ht="11.25" customHeight="1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</row>
    <row r="728" ht="11.25" customHeight="1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</row>
    <row r="729" ht="11.25" customHeight="1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</row>
    <row r="730" ht="11.25" customHeight="1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</row>
    <row r="731" ht="11.25" customHeight="1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</row>
    <row r="732" ht="11.25" customHeight="1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</row>
    <row r="733" ht="11.25" customHeight="1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</row>
    <row r="734" ht="11.25" customHeight="1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</row>
    <row r="735" ht="11.25" customHeight="1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</row>
    <row r="736" ht="11.25" customHeight="1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</row>
    <row r="737" ht="11.25" customHeight="1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</row>
    <row r="738" ht="11.25" customHeight="1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</row>
    <row r="739" ht="11.25" customHeight="1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</row>
    <row r="740" ht="11.25" customHeight="1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</row>
    <row r="741" ht="11.25" customHeight="1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</row>
    <row r="742" ht="11.25" customHeight="1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</row>
    <row r="743" ht="11.25" customHeight="1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</row>
    <row r="744" ht="11.25" customHeight="1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</row>
    <row r="745" ht="11.25" customHeight="1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</row>
    <row r="746" ht="11.25" customHeight="1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</row>
    <row r="747" ht="11.25" customHeight="1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</row>
    <row r="748" ht="11.25" customHeight="1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</row>
    <row r="749" ht="11.25" customHeight="1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</row>
    <row r="750" ht="11.25" customHeight="1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</row>
    <row r="751" ht="11.25" customHeight="1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</row>
    <row r="752" ht="11.25" customHeight="1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</row>
    <row r="753" ht="11.25" customHeight="1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</row>
    <row r="754" ht="11.25" customHeight="1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</row>
    <row r="755" ht="11.25" customHeight="1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</row>
    <row r="756" ht="11.25" customHeight="1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</row>
    <row r="757" ht="11.25" customHeight="1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</row>
    <row r="758" ht="11.25" customHeight="1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</row>
    <row r="759" ht="11.25" customHeight="1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</row>
    <row r="760" ht="11.25" customHeight="1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</row>
    <row r="761" ht="11.25" customHeight="1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</row>
    <row r="762" ht="11.25" customHeight="1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</row>
    <row r="763" ht="11.25" customHeight="1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</row>
    <row r="764" ht="11.25" customHeight="1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</row>
    <row r="765" ht="11.25" customHeight="1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</row>
    <row r="766" ht="11.25" customHeight="1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</row>
    <row r="767" ht="11.25" customHeight="1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</row>
    <row r="768" ht="11.25" customHeight="1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</row>
    <row r="769" ht="11.25" customHeight="1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</row>
    <row r="770" ht="11.25" customHeight="1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</row>
    <row r="771" ht="11.25" customHeight="1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</row>
    <row r="772" ht="11.25" customHeight="1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</row>
    <row r="773" ht="11.25" customHeight="1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</row>
    <row r="774" ht="11.25" customHeight="1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</row>
    <row r="775" ht="11.25" customHeight="1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</row>
    <row r="776" ht="11.25" customHeight="1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</row>
    <row r="777" ht="11.25" customHeight="1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</row>
    <row r="778" ht="11.25" customHeight="1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</row>
    <row r="779" ht="11.25" customHeight="1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</row>
    <row r="780" ht="11.25" customHeight="1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</row>
    <row r="781" ht="11.25" customHeight="1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</row>
    <row r="782" ht="11.25" customHeight="1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</row>
    <row r="783" ht="11.25" customHeight="1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</row>
    <row r="784" ht="11.25" customHeight="1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</row>
    <row r="785" ht="11.25" customHeight="1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</row>
    <row r="786" ht="11.25" customHeight="1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</row>
    <row r="787" ht="11.25" customHeight="1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</row>
    <row r="788" ht="11.25" customHeight="1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</row>
    <row r="789" ht="11.25" customHeight="1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</row>
    <row r="790" ht="11.25" customHeight="1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</row>
    <row r="791" ht="11.25" customHeight="1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</row>
    <row r="792" ht="11.25" customHeight="1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</row>
    <row r="793" ht="11.25" customHeight="1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</row>
    <row r="794" ht="11.25" customHeight="1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</row>
    <row r="795" ht="11.25" customHeight="1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</row>
    <row r="796" ht="11.25" customHeight="1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</row>
    <row r="797" ht="11.25" customHeight="1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</row>
    <row r="798" ht="11.25" customHeight="1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</row>
    <row r="799" ht="11.25" customHeight="1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</row>
    <row r="800" ht="11.25" customHeight="1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</row>
    <row r="801" ht="11.25" customHeight="1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</row>
    <row r="802" ht="11.25" customHeight="1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</row>
    <row r="803" ht="11.25" customHeight="1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</row>
    <row r="804" ht="11.25" customHeight="1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</row>
    <row r="805" ht="11.25" customHeight="1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</row>
    <row r="806" ht="11.25" customHeight="1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</row>
    <row r="807" ht="11.25" customHeight="1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</row>
    <row r="808" ht="11.25" customHeight="1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</row>
    <row r="809" ht="11.25" customHeight="1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</row>
    <row r="810" ht="11.25" customHeight="1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</row>
    <row r="811" ht="11.25" customHeight="1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</row>
    <row r="812" ht="11.25" customHeight="1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</row>
    <row r="813" ht="11.25" customHeight="1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</row>
    <row r="814" ht="11.25" customHeight="1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</row>
    <row r="815" ht="11.25" customHeight="1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</row>
    <row r="816" ht="11.25" customHeight="1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</row>
    <row r="817" ht="11.25" customHeight="1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</row>
    <row r="818" ht="11.25" customHeight="1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</row>
    <row r="819" ht="11.25" customHeight="1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</row>
    <row r="820" ht="11.25" customHeight="1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</row>
    <row r="821" ht="11.25" customHeight="1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</row>
    <row r="822" ht="11.25" customHeight="1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</row>
    <row r="823" ht="11.25" customHeight="1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</row>
    <row r="824" ht="11.25" customHeight="1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</row>
    <row r="825" ht="11.25" customHeight="1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</row>
    <row r="826" ht="11.25" customHeight="1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</row>
    <row r="827" ht="11.25" customHeight="1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</row>
    <row r="828" ht="11.25" customHeight="1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</row>
    <row r="829" ht="11.25" customHeight="1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</row>
    <row r="830" ht="11.25" customHeight="1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</row>
    <row r="831" ht="11.25" customHeight="1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</row>
    <row r="832" ht="11.25" customHeight="1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</row>
    <row r="833" ht="11.25" customHeight="1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</row>
    <row r="834" ht="11.25" customHeight="1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</row>
    <row r="835" ht="11.25" customHeight="1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</row>
    <row r="836" ht="11.25" customHeight="1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</row>
    <row r="837" ht="11.25" customHeight="1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</row>
    <row r="838" ht="11.25" customHeight="1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</row>
    <row r="839" ht="11.25" customHeight="1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</row>
    <row r="840" ht="11.25" customHeight="1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</row>
    <row r="841" ht="11.25" customHeight="1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</row>
    <row r="842" ht="11.25" customHeight="1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</row>
    <row r="843" ht="11.25" customHeight="1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</row>
    <row r="844" ht="11.25" customHeight="1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</row>
    <row r="845" ht="11.25" customHeight="1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</row>
    <row r="846" ht="11.25" customHeight="1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</row>
    <row r="847" ht="11.25" customHeight="1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</row>
    <row r="848" ht="11.25" customHeight="1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</row>
    <row r="849" ht="11.25" customHeight="1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</row>
    <row r="850" ht="11.25" customHeight="1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</row>
    <row r="851" ht="11.25" customHeight="1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</row>
    <row r="852" ht="11.25" customHeight="1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</row>
    <row r="853" ht="11.25" customHeight="1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</row>
    <row r="854" ht="11.25" customHeight="1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</row>
    <row r="855" ht="11.25" customHeight="1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</row>
    <row r="856" ht="11.25" customHeight="1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</row>
    <row r="857" ht="11.25" customHeight="1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</row>
    <row r="858" ht="11.25" customHeight="1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</row>
    <row r="859" ht="11.25" customHeight="1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</row>
    <row r="860" ht="11.25" customHeight="1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</row>
    <row r="861" ht="11.25" customHeight="1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</row>
    <row r="862" ht="11.25" customHeight="1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</row>
    <row r="863" ht="11.25" customHeight="1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</row>
    <row r="864" ht="11.25" customHeight="1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</row>
    <row r="865" ht="11.25" customHeight="1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</row>
    <row r="866" ht="11.25" customHeight="1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</row>
    <row r="867" ht="11.25" customHeight="1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</row>
    <row r="868" ht="11.25" customHeight="1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</row>
    <row r="869" ht="11.25" customHeight="1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</row>
    <row r="870" ht="11.25" customHeight="1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</row>
    <row r="871" ht="11.25" customHeight="1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</row>
    <row r="872" ht="11.25" customHeight="1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</row>
    <row r="873" ht="11.25" customHeight="1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</row>
    <row r="874" ht="11.25" customHeight="1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</row>
    <row r="875" ht="11.25" customHeight="1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</row>
    <row r="876" ht="11.25" customHeight="1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</row>
    <row r="877" ht="11.25" customHeight="1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</row>
    <row r="878" ht="11.25" customHeight="1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</row>
    <row r="879" ht="11.25" customHeight="1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</row>
    <row r="880" ht="11.25" customHeight="1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</row>
    <row r="881" ht="11.25" customHeight="1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</row>
    <row r="882" ht="11.25" customHeight="1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</row>
    <row r="883" ht="11.25" customHeight="1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</row>
    <row r="884" ht="11.25" customHeight="1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</row>
    <row r="885" ht="11.25" customHeight="1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</row>
    <row r="886" ht="11.25" customHeight="1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</row>
    <row r="887" ht="11.25" customHeight="1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</row>
    <row r="888" ht="11.25" customHeight="1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</row>
    <row r="889" ht="11.25" customHeight="1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</row>
    <row r="890" ht="11.25" customHeight="1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</row>
    <row r="891" ht="11.25" customHeight="1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</row>
    <row r="892" ht="11.25" customHeight="1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</row>
    <row r="893" ht="11.25" customHeight="1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</row>
    <row r="894" ht="11.25" customHeight="1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</row>
    <row r="895" ht="11.25" customHeight="1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</row>
    <row r="896" ht="11.25" customHeight="1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</row>
    <row r="897" ht="11.25" customHeight="1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</row>
    <row r="898" ht="11.25" customHeight="1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</row>
    <row r="899" ht="11.25" customHeight="1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</row>
    <row r="900" ht="11.25" customHeight="1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</row>
    <row r="901" ht="11.25" customHeight="1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</row>
    <row r="902" ht="11.25" customHeight="1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</row>
    <row r="903" ht="11.25" customHeight="1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</row>
    <row r="904" ht="11.25" customHeight="1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</row>
    <row r="905" ht="11.25" customHeight="1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</row>
    <row r="906" ht="11.25" customHeight="1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</row>
    <row r="907" ht="11.25" customHeight="1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</row>
    <row r="908" ht="11.25" customHeight="1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</row>
    <row r="909" ht="11.25" customHeight="1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</row>
    <row r="910" ht="11.25" customHeight="1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</row>
    <row r="911" ht="11.25" customHeight="1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</row>
    <row r="912" ht="11.25" customHeight="1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</row>
    <row r="913" ht="11.25" customHeight="1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</row>
    <row r="914" ht="11.25" customHeight="1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</row>
    <row r="915" ht="11.25" customHeight="1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</row>
    <row r="916" ht="11.25" customHeight="1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</row>
    <row r="917" ht="11.25" customHeight="1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</row>
    <row r="918" ht="11.25" customHeight="1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</row>
    <row r="919" ht="11.25" customHeight="1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</row>
    <row r="920" ht="11.25" customHeight="1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</row>
    <row r="921" ht="11.25" customHeight="1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</row>
    <row r="922" ht="11.25" customHeight="1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</row>
    <row r="923" ht="11.25" customHeight="1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</row>
    <row r="924" ht="11.25" customHeight="1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</row>
    <row r="925" ht="11.25" customHeight="1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</row>
    <row r="926" ht="11.25" customHeight="1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</row>
    <row r="927" ht="11.25" customHeight="1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</row>
    <row r="928" ht="11.25" customHeight="1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</row>
    <row r="929" ht="11.25" customHeight="1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</row>
    <row r="930" ht="11.25" customHeight="1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</row>
    <row r="931" ht="11.25" customHeight="1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</row>
    <row r="932" ht="11.25" customHeight="1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</row>
    <row r="933" ht="11.25" customHeight="1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</row>
    <row r="934" ht="11.25" customHeight="1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</row>
    <row r="935" ht="11.25" customHeight="1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</row>
    <row r="936" ht="11.25" customHeight="1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</row>
    <row r="937" ht="11.25" customHeight="1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</row>
    <row r="938" ht="11.25" customHeight="1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</row>
    <row r="939" ht="11.25" customHeight="1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</row>
    <row r="940" ht="11.25" customHeight="1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</row>
    <row r="941" ht="11.25" customHeight="1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</row>
    <row r="942" ht="11.25" customHeight="1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</row>
    <row r="943" ht="11.25" customHeight="1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</row>
    <row r="944" ht="11.25" customHeight="1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</row>
    <row r="945" ht="11.25" customHeight="1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</row>
    <row r="946" ht="11.25" customHeight="1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</row>
    <row r="947" ht="11.25" customHeight="1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</row>
    <row r="948" ht="11.25" customHeight="1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</row>
    <row r="949" ht="11.25" customHeight="1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</row>
    <row r="950" ht="11.25" customHeight="1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</row>
    <row r="951" ht="11.25" customHeight="1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</row>
    <row r="952" ht="11.25" customHeight="1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</row>
    <row r="953" ht="11.25" customHeight="1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</row>
    <row r="954" ht="11.25" customHeight="1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</row>
    <row r="955" ht="11.25" customHeight="1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</row>
    <row r="956" ht="11.25" customHeight="1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</row>
    <row r="957" ht="11.25" customHeight="1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</row>
    <row r="958" ht="11.25" customHeight="1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</row>
    <row r="959" ht="11.25" customHeight="1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</row>
    <row r="960" ht="11.25" customHeight="1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</row>
    <row r="961" ht="11.25" customHeight="1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</row>
    <row r="962" ht="11.25" customHeight="1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</row>
    <row r="963" ht="11.25" customHeight="1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</row>
    <row r="964" ht="11.25" customHeight="1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</row>
    <row r="965" ht="11.25" customHeight="1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</row>
    <row r="966" ht="11.25" customHeight="1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</row>
    <row r="967" ht="11.25" customHeight="1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</row>
    <row r="968" ht="11.25" customHeight="1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</row>
    <row r="969" ht="11.25" customHeight="1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</row>
    <row r="970" ht="11.25" customHeight="1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</row>
    <row r="971" ht="11.25" customHeight="1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</row>
    <row r="972" ht="11.25" customHeight="1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</row>
    <row r="973" ht="11.25" customHeight="1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</row>
    <row r="974" ht="11.25" customHeight="1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</row>
    <row r="975" ht="11.25" customHeight="1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</row>
    <row r="976" ht="11.25" customHeight="1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</row>
    <row r="977" ht="11.25" customHeight="1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</row>
    <row r="978" ht="11.25" customHeight="1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</row>
    <row r="979" ht="11.25" customHeight="1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</row>
    <row r="980" ht="11.25" customHeight="1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</row>
    <row r="981" ht="11.25" customHeight="1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</row>
    <row r="982" ht="11.25" customHeight="1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</row>
    <row r="983" ht="11.25" customHeight="1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</row>
    <row r="984" ht="11.25" customHeight="1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</row>
    <row r="985" ht="11.25" customHeight="1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</row>
    <row r="986" ht="11.25" customHeight="1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</row>
    <row r="987" ht="11.25" customHeight="1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</row>
    <row r="988" ht="11.25" customHeight="1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</row>
    <row r="989" ht="11.25" customHeight="1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</row>
    <row r="990" ht="11.25" customHeight="1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</row>
    <row r="991" ht="11.25" customHeight="1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</row>
    <row r="992" ht="11.25" customHeight="1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</row>
    <row r="993" ht="11.25" customHeight="1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</row>
    <row r="994" ht="11.25" customHeight="1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</row>
    <row r="995" ht="11.25" customHeight="1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</row>
    <row r="996" ht="11.25" customHeight="1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</row>
    <row r="997" ht="11.25" customHeight="1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</row>
    <row r="998" ht="11.25" customHeight="1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</row>
    <row r="999" ht="11.25" customHeight="1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91"/>
    </row>
    <row r="1000" ht="11.25" customHeight="1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91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2010-03-25T17:00:34Z</dcterms:created>
  <dc:creator>Shane</dc:creator>
</cp:coreProperties>
</file>