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stment Summary 2018-19" sheetId="1" r:id="rId4"/>
    <sheet state="visible" name="Pension Funds YE 30-04-19" sheetId="2" r:id="rId5"/>
  </sheets>
  <externalReferences>
    <externalReference r:id="rId6"/>
  </externalReferences>
  <definedNames/>
  <calcPr/>
  <extLst>
    <ext uri="GoogleSheetsCustomDataVersion1">
      <go:sheetsCustomData xmlns:go="http://customooxmlschemas.google.com/" r:id="rId7" roundtripDataSignature="AMtx7mhsvzXNss/R97AYs6mYVqcXAiPFnQ=="/>
    </ext>
  </extLst>
</workbook>
</file>

<file path=xl/sharedStrings.xml><?xml version="1.0" encoding="utf-8"?>
<sst xmlns="http://schemas.openxmlformats.org/spreadsheetml/2006/main" count="179" uniqueCount="79">
  <si>
    <t>ML&amp;S Martin Lynch &amp; Sons Ltd - Pension Scheme</t>
  </si>
  <si>
    <t>WHA</t>
  </si>
  <si>
    <t>List of Investments / Loans</t>
  </si>
  <si>
    <t>Date</t>
  </si>
  <si>
    <t>Description</t>
  </si>
  <si>
    <t>Value</t>
  </si>
  <si>
    <t>Maturity Date</t>
  </si>
  <si>
    <t>GBP £</t>
  </si>
  <si>
    <t>Current Assets</t>
  </si>
  <si>
    <t>Debtors</t>
  </si>
  <si>
    <t>Barclays everday saver</t>
  </si>
  <si>
    <t>Interest to be paid in</t>
  </si>
  <si>
    <t>A/C 13511464</t>
  </si>
  <si>
    <t>LTSB : Treasury Deposit</t>
  </si>
  <si>
    <t>-</t>
  </si>
  <si>
    <t>PLUS INTEREST ON MATURITY</t>
  </si>
  <si>
    <t>LTSB - ML&amp;S Pension Bank 309442</t>
  </si>
  <si>
    <t>A/C 00461203</t>
  </si>
  <si>
    <t>MLS Martin Lynch &amp; Sons Ltd - Pension</t>
  </si>
  <si>
    <t>N/A</t>
  </si>
  <si>
    <t>Barclays Pension Scheme A/C 20 90 56</t>
  </si>
  <si>
    <t>A/C 43663574</t>
  </si>
  <si>
    <t>ML&amp;S M Lynch &amp; Sons Ltd - Pension Scheme</t>
  </si>
  <si>
    <t>PLUS INTEREST</t>
  </si>
  <si>
    <t>Barclays : Everday Saver 209758</t>
  </si>
  <si>
    <t>A/C 63006909</t>
  </si>
  <si>
    <t>Barclays : MDE &amp; JI Lynch 209758</t>
  </si>
  <si>
    <t>A/C 43532747</t>
  </si>
  <si>
    <t>?? %</t>
  </si>
  <si>
    <t>Y/E 30/04/19</t>
  </si>
  <si>
    <t>Detail</t>
  </si>
  <si>
    <t>Notes / Reference</t>
  </si>
  <si>
    <t>bank deposits</t>
  </si>
  <si>
    <r>
      <rPr>
        <rFont val="Calibri"/>
        <color theme="1"/>
        <sz val="10.0"/>
      </rPr>
      <t xml:space="preserve">Lloyds TSB (Business Extra) A/C 00461203 </t>
    </r>
    <r>
      <rPr>
        <rFont val="Calibri"/>
        <b/>
        <color theme="1"/>
        <sz val="10.0"/>
      </rPr>
      <t># Tfr'd to Barclays A/C 43663574 #</t>
    </r>
  </si>
  <si>
    <t>Barclays Pension Scheme A/C 43663574 (20 90 56) : 0.8%</t>
  </si>
  <si>
    <t>Barclays Everday Saver 43663574 (20 90 56) : 0.5%</t>
  </si>
  <si>
    <t>Mr MDE Lynch &amp; Mrs JI Lynch 43532747 (20 97 58)</t>
  </si>
  <si>
    <t>Barclays 2 Yr Flexible Bond (Maturity 29/08/15) : 1.75%. REF :209758 53389723</t>
  </si>
  <si>
    <t>PENSION LOAN : ML&amp;S</t>
  </si>
  <si>
    <t>MEMO : Pension Charge in MLS</t>
  </si>
  <si>
    <t>Funds Total</t>
  </si>
  <si>
    <t>Investment Assets</t>
  </si>
  <si>
    <t>Property : Wessex House</t>
  </si>
  <si>
    <t>Transaction</t>
  </si>
  <si>
    <t>Balance</t>
  </si>
  <si>
    <t>Rent</t>
  </si>
  <si>
    <t>ML&amp;S : Overpaid Bal on Wessex Hse Completion used by ML&amp;S against Legal Fees for Lease</t>
  </si>
  <si>
    <t>Interest received</t>
  </si>
  <si>
    <t>received</t>
  </si>
  <si>
    <t>Repayment</t>
  </si>
  <si>
    <t>Op. Bal B/Fwd</t>
  </si>
  <si>
    <t>ML&amp;S LOAN</t>
  </si>
  <si>
    <t>SEE BELOW</t>
  </si>
  <si>
    <t>INCLUDED ABOVE</t>
  </si>
  <si>
    <t>Loan to ML&amp;S Martin Lynch &amp; Sons Ltd</t>
  </si>
  <si>
    <t>Capital Balance Due</t>
  </si>
  <si>
    <t>Interest</t>
  </si>
  <si>
    <t>INTEREST RECEIVED</t>
  </si>
  <si>
    <t>NET LOAN</t>
  </si>
  <si>
    <t>LESS : REPAYMENTS</t>
  </si>
  <si>
    <t xml:space="preserve">Rental Income </t>
  </si>
  <si>
    <t>RENTAL INC</t>
  </si>
  <si>
    <t>New loan</t>
  </si>
  <si>
    <t>Mthly Loan Repayment from ML&amp;S</t>
  </si>
  <si>
    <t>Interest Received</t>
  </si>
  <si>
    <t>Investment income</t>
  </si>
  <si>
    <t>Other interest on Everday saver 2</t>
  </si>
  <si>
    <t>Interest on deposits</t>
  </si>
  <si>
    <t>Interest on loans</t>
  </si>
  <si>
    <t>Rent received</t>
  </si>
  <si>
    <t>Tax on interest debtor written off</t>
  </si>
  <si>
    <t>Pension contributions from ML&amp;S</t>
  </si>
  <si>
    <t>Reconciliation</t>
  </si>
  <si>
    <t>Opening funds</t>
  </si>
  <si>
    <t>Income</t>
  </si>
  <si>
    <t>Closing funds</t>
  </si>
  <si>
    <t>Variance</t>
  </si>
  <si>
    <t>Loan repayment adjustment from ML&amp;S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</si>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</sst>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_-* #,##0_-;\(#,##0\)_-;_-* &quot;-&quot;??_-;_-@"/>
    <numFmt numFmtId="166" formatCode="_-* #,##0.00_-;\(#,##0.00\)_-;_-* &quot;-&quot;??_-;_-@"/>
    <numFmt numFmtId="167" formatCode="_-* #,##0.00_-;\-* #,##0.00_-;_-* &quot;-&quot;??_-;_-@"/>
  </numFmts>
  <fonts count="7">
    <font>
      <sz val="11.0"/>
      <color theme="1"/>
      <name val="Arial"/>
    </font>
    <font>
      <b/>
      <sz val="9.0"/>
      <color theme="1"/>
      <name val="Calibri"/>
    </font>
    <font>
      <sz val="9.0"/>
      <color theme="1"/>
      <name val="Calibri"/>
    </font>
    <font>
      <b/>
      <sz val="10.0"/>
      <color theme="1"/>
      <name val="Calibri"/>
    </font>
    <font>
      <sz val="10.0"/>
      <color theme="1"/>
      <name val="Calibri"/>
    </font>
    <font/>
    <font>
      <b/>
      <i/>
      <sz val="9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  <top/>
      <bottom/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64" xfId="0" applyFont="1" applyNumberFormat="1"/>
    <xf borderId="0" fillId="0" fontId="1" numFmtId="164" xfId="0" applyAlignment="1" applyFont="1" applyNumberFormat="1">
      <alignment horizontal="center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2" numFmtId="164" xfId="0" applyFont="1" applyNumberFormat="1"/>
    <xf borderId="0" fillId="0" fontId="2" numFmtId="165" xfId="0" applyFont="1" applyNumberFormat="1"/>
    <xf borderId="0" fillId="0" fontId="2" numFmtId="0" xfId="0" applyAlignment="1" applyFont="1">
      <alignment horizontal="center"/>
    </xf>
    <xf borderId="0" fillId="0" fontId="2" numFmtId="0" xfId="0" applyAlignment="1" applyFont="1">
      <alignment shrinkToFit="0" wrapText="1"/>
    </xf>
    <xf borderId="0" fillId="0" fontId="2" numFmtId="166" xfId="0" applyFont="1" applyNumberFormat="1"/>
    <xf borderId="0" fillId="0" fontId="2" numFmtId="10" xfId="0" applyAlignment="1" applyFont="1" applyNumberFormat="1">
      <alignment horizontal="center"/>
    </xf>
    <xf borderId="1" fillId="0" fontId="3" numFmtId="0" xfId="0" applyBorder="1" applyFont="1"/>
    <xf borderId="2" fillId="0" fontId="3" numFmtId="0" xfId="0" applyBorder="1" applyFont="1"/>
    <xf borderId="2" fillId="0" fontId="4" numFmtId="0" xfId="0" applyBorder="1" applyFont="1"/>
    <xf borderId="3" fillId="0" fontId="4" numFmtId="0" xfId="0" applyBorder="1" applyFont="1"/>
    <xf borderId="4" fillId="0" fontId="3" numFmtId="0" xfId="0" applyBorder="1" applyFont="1"/>
    <xf borderId="0" fillId="0" fontId="2" numFmtId="164" xfId="0" applyAlignment="1" applyFont="1" applyNumberFormat="1">
      <alignment horizontal="center"/>
    </xf>
    <xf borderId="0" fillId="0" fontId="3" numFmtId="0" xfId="0" applyFont="1"/>
    <xf borderId="0" fillId="0" fontId="4" numFmtId="0" xfId="0" applyFont="1"/>
    <xf borderId="5" fillId="0" fontId="4" numFmtId="0" xfId="0" applyBorder="1" applyFont="1"/>
    <xf borderId="0" fillId="0" fontId="1" numFmtId="10" xfId="0" applyAlignment="1" applyFont="1" applyNumberFormat="1">
      <alignment horizontal="center"/>
    </xf>
    <xf borderId="6" fillId="0" fontId="3" numFmtId="0" xfId="0" applyAlignment="1" applyBorder="1" applyFont="1">
      <alignment horizontal="center" shrinkToFit="0" wrapText="1"/>
    </xf>
    <xf borderId="7" fillId="0" fontId="5" numFmtId="0" xfId="0" applyBorder="1" applyFont="1"/>
    <xf borderId="2" fillId="0" fontId="1" numFmtId="166" xfId="0" applyBorder="1" applyFont="1" applyNumberFormat="1"/>
    <xf borderId="8" fillId="0" fontId="5" numFmtId="0" xfId="0" applyBorder="1" applyFont="1"/>
    <xf borderId="0" fillId="0" fontId="1" numFmtId="166" xfId="0" applyFont="1" applyNumberFormat="1"/>
    <xf borderId="8" fillId="0" fontId="3" numFmtId="0" xfId="0" applyAlignment="1" applyBorder="1" applyFont="1">
      <alignment horizontal="center" shrinkToFit="0" wrapText="1"/>
    </xf>
    <xf borderId="7" fillId="0" fontId="3" numFmtId="0" xfId="0" applyAlignment="1" applyBorder="1" applyFont="1">
      <alignment horizontal="center" shrinkToFit="0" wrapText="1"/>
    </xf>
    <xf borderId="9" fillId="0" fontId="1" numFmtId="166" xfId="0" applyBorder="1" applyFont="1" applyNumberFormat="1"/>
    <xf borderId="10" fillId="0" fontId="3" numFmtId="0" xfId="0" applyAlignment="1" applyBorder="1" applyFont="1">
      <alignment horizontal="center"/>
    </xf>
    <xf borderId="1" fillId="0" fontId="4" numFmtId="0" xfId="0" applyBorder="1" applyFont="1"/>
    <xf borderId="1" fillId="0" fontId="4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11" fillId="0" fontId="4" numFmtId="0" xfId="0" applyBorder="1" applyFont="1"/>
    <xf borderId="0" fillId="0" fontId="6" numFmtId="166" xfId="0" applyFont="1" applyNumberFormat="1"/>
    <xf borderId="4" fillId="0" fontId="4" numFmtId="0" xfId="0" applyBorder="1" applyFont="1"/>
    <xf borderId="5" fillId="0" fontId="4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12" fillId="0" fontId="4" numFmtId="0" xfId="0" applyBorder="1" applyFont="1"/>
    <xf borderId="4" fillId="0" fontId="3" numFmtId="164" xfId="0" applyBorder="1" applyFont="1" applyNumberFormat="1"/>
    <xf borderId="0" fillId="0" fontId="3" numFmtId="0" xfId="0" applyAlignment="1" applyFont="1">
      <alignment horizontal="center"/>
    </xf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shrinkToFit="0" wrapText="1"/>
    </xf>
    <xf borderId="4" fillId="0" fontId="4" numFmtId="166" xfId="0" applyBorder="1" applyFont="1" applyNumberFormat="1"/>
    <xf borderId="5" fillId="0" fontId="4" numFmtId="166" xfId="0" applyBorder="1" applyFont="1" applyNumberFormat="1"/>
    <xf borderId="0" fillId="0" fontId="4" numFmtId="166" xfId="0" applyFont="1" applyNumberFormat="1"/>
    <xf borderId="4" fillId="0" fontId="3" numFmtId="166" xfId="0" applyBorder="1" applyFont="1" applyNumberFormat="1"/>
    <xf borderId="5" fillId="0" fontId="3" numFmtId="166" xfId="0" applyBorder="1" applyFont="1" applyNumberFormat="1"/>
    <xf borderId="12" fillId="0" fontId="4" numFmtId="167" xfId="0" applyBorder="1" applyFont="1" applyNumberFormat="1"/>
    <xf borderId="0" fillId="0" fontId="3" numFmtId="166" xfId="0" applyFont="1" applyNumberFormat="1"/>
    <xf borderId="0" fillId="0" fontId="2" numFmtId="167" xfId="0" applyFont="1" applyNumberFormat="1"/>
    <xf borderId="0" fillId="0" fontId="1" numFmtId="166" xfId="0" applyAlignment="1" applyFont="1" applyNumberFormat="1">
      <alignment horizontal="center" shrinkToFit="0" wrapText="1"/>
    </xf>
    <xf borderId="0" fillId="0" fontId="2" numFmtId="166" xfId="0" applyAlignment="1" applyFont="1" applyNumberFormat="1">
      <alignment horizontal="center" shrinkToFit="0" wrapText="1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2" fillId="0" fontId="2" numFmtId="166" xfId="0" applyBorder="1" applyFont="1" applyNumberFormat="1"/>
    <xf borderId="2" fillId="0" fontId="2" numFmtId="167" xfId="0" applyBorder="1" applyFont="1" applyNumberFormat="1"/>
    <xf borderId="13" fillId="2" fontId="3" numFmtId="166" xfId="0" applyBorder="1" applyFill="1" applyFont="1" applyNumberFormat="1"/>
    <xf borderId="14" fillId="0" fontId="3" numFmtId="167" xfId="0" applyAlignment="1" applyBorder="1" applyFont="1" applyNumberFormat="1">
      <alignment shrinkToFit="0" wrapText="1"/>
    </xf>
    <xf borderId="15" fillId="0" fontId="3" numFmtId="166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vestment Summary 2019-20"/>
      <sheetName val="Pension Funds YE 30-04-20"/>
      <sheetName val="Investment Summary 2018-19"/>
      <sheetName val="Pension Funds YE 30-04-19"/>
      <sheetName val="Repayment adj"/>
      <sheetName val="Investment Summary 2017-18"/>
      <sheetName val="Pension Funds YE 30-04-18"/>
      <sheetName val="Investment Summary 2016-17"/>
      <sheetName val="Pension Funds YE 30-04-17"/>
      <sheetName val="Investment Summary 2015-16"/>
      <sheetName val="Pension Funds YE 30-04-16"/>
      <sheetName val="Investment Summary Pre Wessex"/>
      <sheetName val="Summary YE 30-04-15"/>
      <sheetName val="Wessex House"/>
      <sheetName val="Pension Funds YE 30-04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0"/>
  <cols>
    <col customWidth="1" min="1" max="1" width="8.63"/>
    <col customWidth="1" min="2" max="2" width="29.88"/>
    <col customWidth="1" min="3" max="3" width="11.75"/>
    <col customWidth="1" hidden="1" min="4" max="5" width="9.75"/>
    <col customWidth="1" min="6" max="6" width="9.75"/>
    <col customWidth="1" min="7" max="7" width="11.75"/>
    <col customWidth="1" min="8" max="8" width="9.75"/>
    <col customWidth="1" min="9" max="9" width="8.13"/>
    <col customWidth="1" min="10" max="12" width="8.0"/>
    <col customWidth="1" min="13" max="26" width="7.63"/>
  </cols>
  <sheetData>
    <row r="1" ht="12.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0" customHeight="1">
      <c r="A2" s="1"/>
      <c r="B2" s="1"/>
      <c r="C2" s="1"/>
      <c r="D2" s="1"/>
      <c r="E2" s="1" t="s">
        <v>1</v>
      </c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0" customHeight="1">
      <c r="A3" s="1" t="s">
        <v>2</v>
      </c>
      <c r="B3" s="1"/>
      <c r="C3" s="1"/>
      <c r="D3" s="3">
        <v>42855.0</v>
      </c>
      <c r="E3" s="3">
        <v>42855.0</v>
      </c>
      <c r="F3" s="4">
        <v>43220.0</v>
      </c>
      <c r="G3" s="3">
        <v>43585.0</v>
      </c>
      <c r="H3" s="4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2.0" customHeight="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0" customHeight="1">
      <c r="A5" s="1" t="s">
        <v>3</v>
      </c>
      <c r="B5" s="1" t="s">
        <v>4</v>
      </c>
      <c r="C5" s="1"/>
      <c r="D5" s="5" t="s">
        <v>5</v>
      </c>
      <c r="E5" s="5" t="s">
        <v>5</v>
      </c>
      <c r="F5" s="5" t="s">
        <v>5</v>
      </c>
      <c r="G5" s="5" t="s">
        <v>5</v>
      </c>
      <c r="H5" s="5"/>
      <c r="I5" s="5" t="s">
        <v>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0" customHeight="1">
      <c r="A6" s="1"/>
      <c r="B6" s="1"/>
      <c r="C6" s="1"/>
      <c r="D6" s="5" t="s">
        <v>7</v>
      </c>
      <c r="E6" s="5" t="s">
        <v>7</v>
      </c>
      <c r="F6" s="5" t="s">
        <v>7</v>
      </c>
      <c r="G6" s="5" t="s">
        <v>7</v>
      </c>
      <c r="H6" s="5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0" customHeight="1">
      <c r="A7" s="2"/>
      <c r="B7" s="6" t="s">
        <v>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0" customHeight="1">
      <c r="A8" s="7"/>
      <c r="B8" s="6" t="s">
        <v>9</v>
      </c>
      <c r="C8" s="2"/>
      <c r="D8" s="8"/>
      <c r="E8" s="8"/>
      <c r="F8" s="8"/>
      <c r="G8" s="8"/>
      <c r="H8" s="8"/>
      <c r="I8" s="7"/>
      <c r="J8" s="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2.0" customHeight="1">
      <c r="A9" s="7"/>
      <c r="B9" s="10" t="s">
        <v>10</v>
      </c>
      <c r="C9" s="2" t="s">
        <v>11</v>
      </c>
      <c r="D9" s="11">
        <v>53.84</v>
      </c>
      <c r="E9" s="11"/>
      <c r="F9" s="8"/>
      <c r="G9" s="11"/>
      <c r="H9" s="11"/>
      <c r="I9" s="7"/>
      <c r="J9" s="1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0" customHeight="1">
      <c r="A10" s="7" t="str">
        <f t="shared" ref="A10:A11" si="1">D2</f>
        <v/>
      </c>
      <c r="B10" s="10" t="s">
        <v>10</v>
      </c>
      <c r="C10" s="2" t="s">
        <v>12</v>
      </c>
      <c r="D10" s="11">
        <v>20172.93</v>
      </c>
      <c r="E10" s="11" t="str">
        <f>'[1]Pension Funds YE 30-04-17'!M52</f>
        <v>#REF!</v>
      </c>
      <c r="F10" s="8"/>
      <c r="G10" s="11"/>
      <c r="H10" s="11"/>
      <c r="I10" s="7"/>
      <c r="J10" s="1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0" hidden="1" customHeight="1">
      <c r="A11" s="7">
        <f t="shared" si="1"/>
        <v>42855</v>
      </c>
      <c r="B11" s="10" t="s">
        <v>13</v>
      </c>
      <c r="C11" s="2"/>
      <c r="D11" s="11">
        <v>0.0</v>
      </c>
      <c r="E11" s="11">
        <v>0.0</v>
      </c>
      <c r="F11" s="8"/>
      <c r="G11" s="11" t="s">
        <v>14</v>
      </c>
      <c r="H11" s="11"/>
      <c r="I11" s="7"/>
      <c r="J11" s="12"/>
      <c r="K11" s="2" t="s">
        <v>15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0" hidden="1" customHeight="1">
      <c r="A12" s="7">
        <f>D3</f>
        <v>42855</v>
      </c>
      <c r="B12" s="10" t="s">
        <v>16</v>
      </c>
      <c r="C12" s="2" t="s">
        <v>17</v>
      </c>
      <c r="D12" s="11"/>
      <c r="E12" s="11"/>
      <c r="F12" s="8"/>
      <c r="G12" s="11" t="s">
        <v>14</v>
      </c>
      <c r="H12" s="11"/>
      <c r="I12" s="18" t="s">
        <v>19</v>
      </c>
      <c r="J12" s="1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0" customHeight="1">
      <c r="A13" s="7">
        <f>D3</f>
        <v>42855</v>
      </c>
      <c r="B13" s="10" t="s">
        <v>20</v>
      </c>
      <c r="C13" s="2" t="s">
        <v>21</v>
      </c>
      <c r="D13" s="11" t="str">
        <f t="shared" ref="D13:E13" si="2">'[1]Pension Funds YE 30-04-17'!$J$48</f>
        <v>#REF!</v>
      </c>
      <c r="E13" s="11" t="str">
        <f t="shared" si="2"/>
        <v>#REF!</v>
      </c>
      <c r="F13" s="8">
        <v>287892.2799999999</v>
      </c>
      <c r="G13" s="11">
        <f>'Pension Funds YE 30-04-19'!J54</f>
        <v>421643.05</v>
      </c>
      <c r="H13" s="11"/>
      <c r="I13" s="18" t="s">
        <v>19</v>
      </c>
      <c r="J13" s="12">
        <v>0.003</v>
      </c>
      <c r="K13" s="2" t="s">
        <v>23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0" hidden="1" customHeight="1">
      <c r="A14" s="7">
        <v>41953.0</v>
      </c>
      <c r="B14" s="10" t="s">
        <v>24</v>
      </c>
      <c r="C14" s="2" t="s">
        <v>25</v>
      </c>
      <c r="D14" s="11">
        <v>0.0</v>
      </c>
      <c r="E14" s="11">
        <v>0.0</v>
      </c>
      <c r="F14" s="8"/>
      <c r="G14" s="11" t="s">
        <v>14</v>
      </c>
      <c r="H14" s="11"/>
      <c r="I14" s="18" t="s">
        <v>19</v>
      </c>
      <c r="J14" s="12">
        <v>0.013</v>
      </c>
      <c r="K14" s="2" t="s">
        <v>23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0" hidden="1" customHeight="1">
      <c r="A15" s="7">
        <v>41953.0</v>
      </c>
      <c r="B15" s="10" t="s">
        <v>26</v>
      </c>
      <c r="C15" s="2" t="s">
        <v>27</v>
      </c>
      <c r="D15" s="11">
        <v>0.0</v>
      </c>
      <c r="E15" s="11">
        <v>0.0</v>
      </c>
      <c r="F15" s="8"/>
      <c r="G15" s="11" t="s">
        <v>14</v>
      </c>
      <c r="H15" s="11"/>
      <c r="I15" s="18" t="s">
        <v>19</v>
      </c>
      <c r="J15" s="22" t="s">
        <v>28</v>
      </c>
      <c r="K15" s="2" t="s">
        <v>23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0" customHeight="1">
      <c r="A16" s="2"/>
      <c r="B16" s="2"/>
      <c r="C16" s="2"/>
      <c r="D16" s="2"/>
      <c r="E16" s="2"/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0" customHeight="1">
      <c r="A17" s="7"/>
      <c r="B17" s="6" t="s">
        <v>32</v>
      </c>
      <c r="C17" s="2"/>
      <c r="D17" s="25" t="str">
        <f>SUM(D9:D16)</f>
        <v>#REF!</v>
      </c>
      <c r="E17" s="25" t="str">
        <f t="shared" ref="E17:G17" si="3">SUM(E10:E16)</f>
        <v>#REF!</v>
      </c>
      <c r="F17" s="25">
        <f t="shared" si="3"/>
        <v>287892.28</v>
      </c>
      <c r="G17" s="25">
        <f t="shared" si="3"/>
        <v>421643.05</v>
      </c>
      <c r="H17" s="27"/>
      <c r="I17" s="7"/>
      <c r="J17" s="1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0" customHeight="1">
      <c r="A18" s="7"/>
      <c r="B18" s="6" t="s">
        <v>8</v>
      </c>
      <c r="C18" s="2"/>
      <c r="D18" s="30" t="str">
        <f t="shared" ref="D18:G18" si="4">D17+D8</f>
        <v>#REF!</v>
      </c>
      <c r="E18" s="30" t="str">
        <f t="shared" si="4"/>
        <v>#REF!</v>
      </c>
      <c r="F18" s="30">
        <f t="shared" si="4"/>
        <v>287892.28</v>
      </c>
      <c r="G18" s="30">
        <f t="shared" si="4"/>
        <v>421643.05</v>
      </c>
      <c r="H18" s="27"/>
      <c r="I18" s="7"/>
      <c r="J18" s="1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0" customHeight="1">
      <c r="A19" s="7"/>
      <c r="B19" s="10"/>
      <c r="C19" s="2"/>
      <c r="D19" s="11"/>
      <c r="E19" s="11"/>
      <c r="F19" s="11"/>
      <c r="G19" s="11"/>
      <c r="H19" s="11"/>
      <c r="I19" s="7"/>
      <c r="J19" s="1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0" customHeight="1">
      <c r="A20" s="7"/>
      <c r="B20" s="6" t="s">
        <v>41</v>
      </c>
      <c r="C20" s="2"/>
      <c r="D20" s="11"/>
      <c r="E20" s="11"/>
      <c r="F20" s="11"/>
      <c r="G20" s="11"/>
      <c r="H20" s="11"/>
      <c r="I20" s="7"/>
      <c r="J20" s="1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0" customHeight="1">
      <c r="A21" s="7">
        <v>41933.0</v>
      </c>
      <c r="B21" s="10" t="s">
        <v>42</v>
      </c>
      <c r="C21" s="2"/>
      <c r="D21" s="36">
        <f t="shared" ref="D21:G21" si="5">75000+436676.4-684.64</f>
        <v>510991.76</v>
      </c>
      <c r="E21" s="36">
        <f t="shared" si="5"/>
        <v>510991.76</v>
      </c>
      <c r="F21" s="36">
        <f t="shared" si="5"/>
        <v>510991.76</v>
      </c>
      <c r="G21" s="36">
        <f t="shared" si="5"/>
        <v>510991.76</v>
      </c>
      <c r="H21" s="36"/>
      <c r="I21" s="7"/>
      <c r="J21" s="1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0" customHeight="1">
      <c r="A22" s="7">
        <v>41933.0</v>
      </c>
      <c r="B22" s="10" t="s">
        <v>46</v>
      </c>
      <c r="C22" s="2"/>
      <c r="D22" s="36">
        <v>684.64</v>
      </c>
      <c r="E22" s="36">
        <v>684.64</v>
      </c>
      <c r="F22" s="36">
        <v>684.64</v>
      </c>
      <c r="G22" s="36">
        <v>684.64</v>
      </c>
      <c r="H22" s="36"/>
      <c r="I22" s="7"/>
      <c r="J22" s="1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0" customHeight="1">
      <c r="A23" s="7"/>
      <c r="B23" s="10"/>
      <c r="C23" s="2"/>
      <c r="D23" s="25">
        <f t="shared" ref="D23:G23" si="6">SUM(D21:D22)</f>
        <v>511676.4</v>
      </c>
      <c r="E23" s="25">
        <f t="shared" si="6"/>
        <v>511676.4</v>
      </c>
      <c r="F23" s="25">
        <f t="shared" si="6"/>
        <v>511676.4</v>
      </c>
      <c r="G23" s="25">
        <f t="shared" si="6"/>
        <v>511676.4</v>
      </c>
      <c r="H23" s="27"/>
      <c r="I23" s="7"/>
      <c r="J23" s="1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0" customHeight="1">
      <c r="A24" s="7"/>
      <c r="B24" s="10"/>
      <c r="C24" s="2"/>
      <c r="D24" s="36"/>
      <c r="E24" s="36"/>
      <c r="F24" s="36"/>
      <c r="G24" s="36"/>
      <c r="H24" s="36"/>
      <c r="I24" s="7"/>
      <c r="J24" s="1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0" customHeight="1">
      <c r="A25" s="7">
        <f>D3</f>
        <v>42855</v>
      </c>
      <c r="B25" s="10" t="s">
        <v>51</v>
      </c>
      <c r="C25" s="2" t="s">
        <v>52</v>
      </c>
      <c r="D25" s="11" t="str">
        <f t="shared" ref="D25:E25" si="7">$D$41</f>
        <v>#REF!</v>
      </c>
      <c r="E25" s="11" t="str">
        <f t="shared" si="7"/>
        <v>#REF!</v>
      </c>
      <c r="F25" s="8">
        <v>320803.03999999986</v>
      </c>
      <c r="G25" s="11" t="str">
        <f>'Pension Funds YE 30-04-19'!W54</f>
        <v>#REF!</v>
      </c>
      <c r="H25" s="11"/>
      <c r="I25" s="3">
        <v>45013.0</v>
      </c>
      <c r="J25" s="12">
        <v>0.1</v>
      </c>
      <c r="K25" s="2" t="s">
        <v>23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0" customHeight="1">
      <c r="A26" s="2"/>
      <c r="B26" s="10"/>
      <c r="C26" s="2"/>
      <c r="D26" s="11"/>
      <c r="E26" s="11"/>
      <c r="F26" s="11"/>
      <c r="G26" s="11"/>
      <c r="H26" s="11"/>
      <c r="I26" s="2"/>
      <c r="J26" s="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0" customHeight="1">
      <c r="A27" s="2"/>
      <c r="B27" s="2"/>
      <c r="C27" s="2"/>
      <c r="D27" s="30" t="str">
        <f t="shared" ref="D27:G27" si="8">SUM(D23:D26)</f>
        <v>#REF!</v>
      </c>
      <c r="E27" s="30" t="str">
        <f t="shared" si="8"/>
        <v>#REF!</v>
      </c>
      <c r="F27" s="30">
        <f t="shared" si="8"/>
        <v>832479.44</v>
      </c>
      <c r="G27" s="30" t="str">
        <f t="shared" si="8"/>
        <v>#REF!</v>
      </c>
      <c r="H27" s="2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0" customHeight="1">
      <c r="A28" s="2"/>
      <c r="B28" s="2"/>
      <c r="C28" s="2"/>
      <c r="D28" s="30"/>
      <c r="E28" s="30"/>
      <c r="F28" s="30"/>
      <c r="G28" s="30"/>
      <c r="H28" s="2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0" customHeight="1">
      <c r="A29" s="2"/>
      <c r="B29" s="2"/>
      <c r="C29" s="2"/>
      <c r="D29" s="30" t="str">
        <f t="shared" ref="D29:G29" si="9">D27+D18</f>
        <v>#REF!</v>
      </c>
      <c r="E29" s="30" t="str">
        <f t="shared" si="9"/>
        <v>#REF!</v>
      </c>
      <c r="F29" s="30">
        <f t="shared" si="9"/>
        <v>1120371.72</v>
      </c>
      <c r="G29" s="30" t="str">
        <f t="shared" si="9"/>
        <v>#REF!</v>
      </c>
      <c r="H29" s="2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0" customHeight="1">
      <c r="A30" s="2"/>
      <c r="B30" s="2"/>
      <c r="C30" s="2"/>
      <c r="D30" s="11"/>
      <c r="E30" s="11"/>
      <c r="F30" s="11"/>
      <c r="G30" s="11"/>
      <c r="H30" s="11"/>
      <c r="I30" s="5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0" customHeight="1">
      <c r="A31" s="6" t="s">
        <v>53</v>
      </c>
      <c r="B31" s="1" t="s">
        <v>54</v>
      </c>
      <c r="C31" s="2"/>
      <c r="D31" s="54" t="s">
        <v>55</v>
      </c>
      <c r="E31" s="54" t="s">
        <v>55</v>
      </c>
      <c r="F31" s="54" t="s">
        <v>55</v>
      </c>
      <c r="G31" s="54" t="s">
        <v>55</v>
      </c>
      <c r="H31" s="54" t="s">
        <v>55</v>
      </c>
      <c r="I31" s="2"/>
      <c r="J31" s="2"/>
      <c r="K31" s="2"/>
      <c r="L31" s="5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0" customHeight="1">
      <c r="A32" s="2"/>
      <c r="B32" s="1"/>
      <c r="C32" s="2"/>
      <c r="D32" s="5" t="s">
        <v>7</v>
      </c>
      <c r="E32" s="5" t="s">
        <v>7</v>
      </c>
      <c r="F32" s="5" t="s">
        <v>7</v>
      </c>
      <c r="G32" s="5" t="s">
        <v>7</v>
      </c>
      <c r="H32" s="5" t="s">
        <v>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0" customHeight="1">
      <c r="A33" s="2"/>
      <c r="B33" s="2"/>
      <c r="C33" s="2"/>
      <c r="D33" s="11"/>
      <c r="E33" s="11"/>
      <c r="F33" s="11"/>
      <c r="G33" s="11"/>
      <c r="H33" s="1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0" customHeight="1">
      <c r="A34" s="7">
        <v>42244.0</v>
      </c>
      <c r="B34" s="2" t="s">
        <v>58</v>
      </c>
      <c r="C34" s="2"/>
      <c r="D34" s="11">
        <v>288620.77</v>
      </c>
      <c r="E34" s="11" t="str">
        <f>$G$41</f>
        <v>#REF!</v>
      </c>
      <c r="F34" s="8">
        <v>232614.34000000003</v>
      </c>
      <c r="G34" s="11"/>
      <c r="H34" s="11"/>
      <c r="I34" s="1"/>
      <c r="J34" s="2"/>
      <c r="K34" s="2"/>
      <c r="L34" s="1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0" customHeight="1">
      <c r="A35" s="7"/>
      <c r="B35" s="2" t="s">
        <v>59</v>
      </c>
      <c r="C35" s="2"/>
      <c r="D35" s="11" t="str">
        <f t="shared" ref="D35:E35" si="10">-'[1]Pension Funds YE 30-04-17'!$U$54</f>
        <v>#REF!</v>
      </c>
      <c r="E35" s="11" t="str">
        <f t="shared" si="10"/>
        <v>#REF!</v>
      </c>
      <c r="F35" s="8">
        <v>-232614.34</v>
      </c>
      <c r="G35" s="11"/>
      <c r="H35" s="11"/>
      <c r="I35" s="1"/>
      <c r="J35" s="2"/>
      <c r="K35" s="2"/>
      <c r="L35" s="1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0" customHeight="1">
      <c r="A36" s="7">
        <v>43218.0</v>
      </c>
      <c r="B36" s="2" t="s">
        <v>62</v>
      </c>
      <c r="C36" s="2"/>
      <c r="D36" s="11"/>
      <c r="E36" s="11"/>
      <c r="F36" s="11">
        <v>325000.0</v>
      </c>
      <c r="G36" s="11">
        <f>F41</f>
        <v>320803.04</v>
      </c>
      <c r="H36" s="11">
        <f>$F$41</f>
        <v>320803.04</v>
      </c>
      <c r="I36" s="3">
        <v>45013.0</v>
      </c>
      <c r="J36" s="2"/>
      <c r="K36" s="2"/>
      <c r="L36" s="1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0" customHeight="1">
      <c r="A37" s="7"/>
      <c r="B37" s="2" t="s">
        <v>59</v>
      </c>
      <c r="C37" s="2"/>
      <c r="D37" s="11"/>
      <c r="E37" s="11"/>
      <c r="F37" s="11">
        <v>-4196.960000000001</v>
      </c>
      <c r="G37" s="11" t="str">
        <f>-SUM('Pension Funds YE 30-04-19'!U59)</f>
        <v>#REF!</v>
      </c>
      <c r="H37" s="11" t="str">
        <f>-'Pension Funds YE 30-04-19'!U59</f>
        <v>#REF!</v>
      </c>
      <c r="I37" s="1"/>
      <c r="J37" s="2"/>
      <c r="K37" s="2"/>
      <c r="L37" s="1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0" customHeight="1">
      <c r="A38" s="7">
        <v>43493.0</v>
      </c>
      <c r="B38" s="2" t="s">
        <v>62</v>
      </c>
      <c r="C38" s="2"/>
      <c r="D38" s="11"/>
      <c r="E38" s="11"/>
      <c r="F38" s="11"/>
      <c r="G38" s="11"/>
      <c r="H38" s="11"/>
      <c r="I38" s="1"/>
      <c r="J38" s="2"/>
      <c r="K38" s="2"/>
      <c r="L38" s="1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0" customHeight="1">
      <c r="A39" s="7"/>
      <c r="B39" s="2" t="s">
        <v>59</v>
      </c>
      <c r="C39" s="2"/>
      <c r="D39" s="11"/>
      <c r="E39" s="11"/>
      <c r="F39" s="11"/>
      <c r="G39" s="11"/>
      <c r="H39" s="11"/>
      <c r="I39" s="1"/>
      <c r="J39" s="2"/>
      <c r="K39" s="2"/>
      <c r="L39" s="1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0" customHeight="1">
      <c r="A40" s="2"/>
      <c r="B40" s="2"/>
      <c r="C40" s="2"/>
      <c r="D40" s="11"/>
      <c r="E40" s="11"/>
      <c r="F40" s="11"/>
      <c r="G40" s="11"/>
      <c r="H40" s="11"/>
      <c r="I40" s="2"/>
      <c r="J40" s="2"/>
      <c r="K40" s="2"/>
      <c r="L40" s="1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0" customHeight="1">
      <c r="A41" s="2"/>
      <c r="B41" s="2"/>
      <c r="C41" s="2"/>
      <c r="D41" s="30" t="str">
        <f t="shared" ref="D41:H41" si="11">SUM(D34:D40)</f>
        <v>#REF!</v>
      </c>
      <c r="E41" s="30" t="str">
        <f t="shared" si="11"/>
        <v>#REF!</v>
      </c>
      <c r="F41" s="30">
        <f t="shared" si="11"/>
        <v>320803.04</v>
      </c>
      <c r="G41" s="30" t="str">
        <f t="shared" si="11"/>
        <v>#REF!</v>
      </c>
      <c r="H41" s="30" t="str">
        <f t="shared" si="11"/>
        <v>#REF!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0" customHeight="1">
      <c r="A42" s="2"/>
      <c r="B42" s="2"/>
      <c r="C42" s="2"/>
      <c r="D42" s="11"/>
      <c r="E42" s="11"/>
      <c r="F42" s="11"/>
      <c r="G42" s="11"/>
      <c r="H42" s="1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0" customHeight="1">
      <c r="A44" s="1"/>
      <c r="B44" s="1" t="s">
        <v>65</v>
      </c>
      <c r="C44" s="2"/>
      <c r="D44" s="54"/>
      <c r="E44" s="54"/>
      <c r="F44" s="54"/>
      <c r="G44" s="54"/>
      <c r="H44" s="54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0" customHeight="1">
      <c r="A45" s="2"/>
      <c r="B45" s="1"/>
      <c r="C45" s="2"/>
      <c r="D45" s="5" t="s">
        <v>7</v>
      </c>
      <c r="E45" s="5" t="s">
        <v>7</v>
      </c>
      <c r="F45" s="5" t="s">
        <v>7</v>
      </c>
      <c r="G45" s="5" t="s">
        <v>7</v>
      </c>
      <c r="H45" s="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0" customHeight="1">
      <c r="A46" s="7"/>
      <c r="B46" s="2"/>
      <c r="C46" s="2"/>
      <c r="D46" s="54"/>
      <c r="E46" s="54"/>
      <c r="F46" s="54"/>
      <c r="G46" s="54"/>
      <c r="H46" s="54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0" customHeight="1">
      <c r="A47" s="7"/>
      <c r="B47" s="2" t="s">
        <v>66</v>
      </c>
      <c r="C47" s="2"/>
      <c r="D47" s="55">
        <v>53.84</v>
      </c>
      <c r="E47" s="54"/>
      <c r="F47" s="11">
        <v>-4.960000000000001</v>
      </c>
      <c r="G47" s="11"/>
      <c r="H47" s="1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0" customHeight="1">
      <c r="A48" s="7"/>
      <c r="B48" s="2" t="s">
        <v>67</v>
      </c>
      <c r="C48" s="2"/>
      <c r="D48" s="55" t="str">
        <f>'[1]Pension Funds YE 30-04-17'!$I$54</f>
        <v>#REF!</v>
      </c>
      <c r="E48" s="55" t="str">
        <f>'[1]Pension Funds YE 30-04-17'!$I$54+'[1]Pension Funds YE 30-04-17'!L54-G8</f>
        <v>#REF!</v>
      </c>
      <c r="F48" s="11">
        <v>351.26</v>
      </c>
      <c r="G48" s="55">
        <f>'Pension Funds YE 30-04-19'!I59</f>
        <v>887.25</v>
      </c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0" customHeight="1">
      <c r="A49" s="7"/>
      <c r="B49" s="10" t="s">
        <v>68</v>
      </c>
      <c r="C49" s="2"/>
      <c r="D49" s="11" t="str">
        <f t="shared" ref="D49:E49" si="12">'[1]Pension Funds YE 30-04-17'!$V$54</f>
        <v>#REF!</v>
      </c>
      <c r="E49" s="11" t="str">
        <f t="shared" si="12"/>
        <v>#REF!</v>
      </c>
      <c r="F49" s="11">
        <v>21674.23</v>
      </c>
      <c r="G49" s="11" t="str">
        <f>'Pension Funds YE 30-04-19'!V59</f>
        <v>#REF!</v>
      </c>
      <c r="H49" s="1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0" customHeight="1">
      <c r="A50" s="7"/>
      <c r="B50" s="10" t="s">
        <v>69</v>
      </c>
      <c r="C50" s="2"/>
      <c r="D50" s="11" t="str">
        <f t="shared" ref="D50:E50" si="13">'[1]Pension Funds YE 30-04-17'!$H$54</f>
        <v>#REF!</v>
      </c>
      <c r="E50" s="11" t="str">
        <f t="shared" si="13"/>
        <v>#REF!</v>
      </c>
      <c r="F50" s="11">
        <v>47500.01999999999</v>
      </c>
      <c r="G50" s="11">
        <f>'Pension Funds YE 30-04-19'!H59</f>
        <v>50000.04</v>
      </c>
      <c r="H50" s="1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0" customHeight="1">
      <c r="A51" s="7"/>
      <c r="B51" s="10" t="s">
        <v>70</v>
      </c>
      <c r="C51" s="2"/>
      <c r="D51" s="11">
        <v>-77.0</v>
      </c>
      <c r="E51" s="11"/>
      <c r="F51" s="11">
        <v>0.0</v>
      </c>
      <c r="G51" s="11"/>
      <c r="H51" s="1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0" customHeight="1">
      <c r="A52" s="7"/>
      <c r="B52" s="57" t="s">
        <v>71</v>
      </c>
      <c r="C52" s="2"/>
      <c r="D52" s="11"/>
      <c r="E52" s="11"/>
      <c r="F52" s="11">
        <v>80000.0</v>
      </c>
      <c r="G52" s="11" t="str">
        <f>'Pension Funds YE 30-04-19'!G53</f>
        <v/>
      </c>
      <c r="H52" s="1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0" customHeight="1">
      <c r="A53" s="2"/>
      <c r="B53" s="2"/>
      <c r="C53" s="2"/>
      <c r="D53" s="11"/>
      <c r="E53" s="11"/>
      <c r="F53" s="11"/>
      <c r="G53" s="11"/>
      <c r="H53" s="1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0" customHeight="1">
      <c r="A54" s="2"/>
      <c r="B54" s="2"/>
      <c r="C54" s="2"/>
      <c r="D54" s="30" t="str">
        <f t="shared" ref="D54:G54" si="14">SUM(D46:D53)</f>
        <v>#REF!</v>
      </c>
      <c r="E54" s="30" t="str">
        <f t="shared" si="14"/>
        <v>#REF!</v>
      </c>
      <c r="F54" s="30">
        <f t="shared" si="14"/>
        <v>149520.55</v>
      </c>
      <c r="G54" s="30" t="str">
        <f t="shared" si="14"/>
        <v>#REF!</v>
      </c>
      <c r="H54" s="2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0" customHeight="1">
      <c r="A55" s="2"/>
      <c r="B55" s="1" t="s">
        <v>72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0" customHeight="1">
      <c r="A56" s="2"/>
      <c r="B56" s="2" t="s">
        <v>73</v>
      </c>
      <c r="C56" s="2"/>
      <c r="D56" s="2"/>
      <c r="E56" s="2"/>
      <c r="F56" s="11" t="str">
        <f>D29</f>
        <v>#REF!</v>
      </c>
      <c r="G56" s="11">
        <f>F29</f>
        <v>1120371.72</v>
      </c>
      <c r="H56" s="1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0" customHeight="1">
      <c r="A57" s="2"/>
      <c r="B57" s="2" t="s">
        <v>74</v>
      </c>
      <c r="C57" s="2"/>
      <c r="D57" s="53"/>
      <c r="E57" s="53"/>
      <c r="F57" s="11">
        <f t="shared" ref="F57:G57" si="15">F54</f>
        <v>149520.55</v>
      </c>
      <c r="G57" s="11" t="str">
        <f t="shared" si="15"/>
        <v>#REF!</v>
      </c>
      <c r="H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0" customHeight="1">
      <c r="A58" s="2"/>
      <c r="B58" s="2"/>
      <c r="C58" s="2"/>
      <c r="D58" s="2"/>
      <c r="E58" s="2"/>
      <c r="F58" s="58" t="str">
        <f t="shared" ref="F58:G58" si="16">SUM(F56:F57)</f>
        <v>#REF!</v>
      </c>
      <c r="G58" s="58" t="str">
        <f t="shared" si="16"/>
        <v>#REF!</v>
      </c>
      <c r="H58" s="1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0" customHeight="1">
      <c r="A59" s="2"/>
      <c r="B59" s="2" t="s">
        <v>75</v>
      </c>
      <c r="C59" s="2"/>
      <c r="D59" s="2"/>
      <c r="E59" s="2"/>
      <c r="F59" s="11">
        <f t="shared" ref="F59:G59" si="17">F29</f>
        <v>1120371.72</v>
      </c>
      <c r="G59" s="11" t="str">
        <f t="shared" si="17"/>
        <v>#REF!</v>
      </c>
      <c r="H59" s="1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0" customHeight="1">
      <c r="A60" s="2"/>
      <c r="B60" s="2" t="s">
        <v>76</v>
      </c>
      <c r="C60" s="2"/>
      <c r="D60" s="2"/>
      <c r="E60" s="2"/>
      <c r="F60" s="59" t="str">
        <f t="shared" ref="F60:G60" si="18">F58-F59</f>
        <v>#REF!</v>
      </c>
      <c r="G60" s="59" t="str">
        <f t="shared" si="18"/>
        <v>#REF!</v>
      </c>
      <c r="H60" s="5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480314960629921" footer="0.0" header="0.0" left="0.7086614173228347" right="0.7086614173228347" top="0.7480314960629921"/>
  <pageSetup paperSize="9" orientation="landscape"/>
  <headerFooter>
    <oddFooter>&amp;L&amp;F&amp;F&amp;A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4.0" ySplit="8.0" topLeftCell="E9" activePane="bottomRight" state="frozen"/>
      <selection activeCell="E1" sqref="E1" pane="topRight"/>
      <selection activeCell="A9" sqref="A9" pane="bottomLeft"/>
      <selection activeCell="E9" sqref="E9" pane="bottomRight"/>
    </sheetView>
  </sheetViews>
  <sheetFormatPr customHeight="1" defaultColWidth="12.63" defaultRowHeight="15.0"/>
  <cols>
    <col customWidth="1" min="1" max="1" width="12.88"/>
    <col customWidth="1" min="2" max="2" width="0.63"/>
    <col customWidth="1" min="3" max="3" width="34.38"/>
    <col customWidth="1" min="4" max="4" width="23.38"/>
    <col customWidth="1" hidden="1" min="5" max="5" width="13.25"/>
    <col customWidth="1" hidden="1" min="6" max="6" width="15.25"/>
    <col customWidth="1" min="7" max="8" width="19.63"/>
    <col customWidth="1" min="9" max="9" width="13.63"/>
    <col customWidth="1" min="10" max="10" width="14.75"/>
    <col customWidth="1" hidden="1" min="11" max="11" width="11.38"/>
    <col customWidth="1" hidden="1" min="12" max="12" width="13.88"/>
    <col customWidth="1" hidden="1" min="13" max="13" width="13.63"/>
    <col customWidth="1" hidden="1" min="14" max="14" width="12.38"/>
    <col customWidth="1" hidden="1" min="15" max="17" width="9.38"/>
    <col customWidth="1" hidden="1" min="18" max="18" width="13.63"/>
    <col customWidth="1" hidden="1" min="19" max="19" width="16.25"/>
    <col customWidth="1" min="20" max="21" width="14.63"/>
    <col customWidth="1" min="22" max="22" width="13.63"/>
    <col customWidth="1" min="23" max="23" width="14.25"/>
    <col customWidth="1" min="24" max="24" width="11.75"/>
    <col customWidth="1" min="25" max="25" width="10.75"/>
    <col customWidth="1" min="26" max="26" width="14.25"/>
  </cols>
  <sheetData>
    <row r="1" ht="12.75" customHeight="1">
      <c r="A1" s="13" t="s">
        <v>18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6"/>
    </row>
    <row r="2" ht="12.75" customHeight="1">
      <c r="A2" s="17"/>
      <c r="B2" s="19"/>
      <c r="C2" s="19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ht="12.75" customHeight="1">
      <c r="A3" s="17" t="s">
        <v>22</v>
      </c>
      <c r="B3" s="19"/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1"/>
    </row>
    <row r="4" ht="12.75" customHeight="1">
      <c r="A4" s="17"/>
      <c r="B4" s="19"/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ht="12.75" customHeight="1">
      <c r="A5" s="17"/>
      <c r="B5" s="19"/>
      <c r="C5" s="19" t="s">
        <v>29</v>
      </c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</row>
    <row r="6" ht="23.25" customHeight="1">
      <c r="A6" s="17" t="s">
        <v>3</v>
      </c>
      <c r="B6" s="19"/>
      <c r="C6" s="19" t="s">
        <v>30</v>
      </c>
      <c r="D6" s="19" t="s">
        <v>31</v>
      </c>
      <c r="E6" s="23" t="s">
        <v>33</v>
      </c>
      <c r="F6" s="24"/>
      <c r="G6" s="23" t="s">
        <v>34</v>
      </c>
      <c r="H6" s="26"/>
      <c r="I6" s="26"/>
      <c r="J6" s="24"/>
      <c r="K6" s="23" t="s">
        <v>35</v>
      </c>
      <c r="L6" s="26"/>
      <c r="M6" s="24"/>
      <c r="N6" s="23" t="s">
        <v>36</v>
      </c>
      <c r="O6" s="26"/>
      <c r="P6" s="24"/>
      <c r="Q6" s="23" t="s">
        <v>37</v>
      </c>
      <c r="R6" s="26"/>
      <c r="S6" s="24"/>
      <c r="T6" s="23" t="s">
        <v>38</v>
      </c>
      <c r="U6" s="28"/>
      <c r="V6" s="28"/>
      <c r="W6" s="29"/>
      <c r="X6" s="23" t="s">
        <v>39</v>
      </c>
      <c r="Y6" s="24"/>
      <c r="Z6" s="31" t="s">
        <v>40</v>
      </c>
    </row>
    <row r="7" ht="12.75" customHeight="1">
      <c r="A7" s="32"/>
      <c r="B7" s="15"/>
      <c r="C7" s="15"/>
      <c r="D7" s="16"/>
      <c r="E7" s="32"/>
      <c r="F7" s="16"/>
      <c r="G7" s="32"/>
      <c r="H7" s="15"/>
      <c r="I7" s="15"/>
      <c r="J7" s="16"/>
      <c r="K7" s="32"/>
      <c r="L7" s="15"/>
      <c r="M7" s="16"/>
      <c r="N7" s="32"/>
      <c r="O7" s="15"/>
      <c r="P7" s="16"/>
      <c r="Q7" s="32"/>
      <c r="R7" s="15"/>
      <c r="S7" s="16"/>
      <c r="T7" s="15"/>
      <c r="U7" s="15"/>
      <c r="V7" s="15"/>
      <c r="W7" s="15"/>
      <c r="X7" s="33"/>
      <c r="Y7" s="34"/>
      <c r="Z7" s="35"/>
    </row>
    <row r="8" ht="12.75" customHeight="1">
      <c r="A8" s="37"/>
      <c r="B8" s="20"/>
      <c r="C8" s="20"/>
      <c r="D8" s="38"/>
      <c r="E8" s="39" t="s">
        <v>43</v>
      </c>
      <c r="F8" s="38" t="s">
        <v>44</v>
      </c>
      <c r="G8" s="39" t="s">
        <v>43</v>
      </c>
      <c r="H8" s="40" t="s">
        <v>45</v>
      </c>
      <c r="I8" s="40" t="s">
        <v>47</v>
      </c>
      <c r="J8" s="38" t="s">
        <v>44</v>
      </c>
      <c r="K8" s="39" t="s">
        <v>43</v>
      </c>
      <c r="L8" s="40"/>
      <c r="M8" s="38" t="s">
        <v>44</v>
      </c>
      <c r="N8" s="39" t="s">
        <v>43</v>
      </c>
      <c r="O8" s="40"/>
      <c r="P8" s="38" t="s">
        <v>44</v>
      </c>
      <c r="Q8" s="39" t="s">
        <v>43</v>
      </c>
      <c r="R8" s="40" t="s">
        <v>47</v>
      </c>
      <c r="S8" s="38" t="s">
        <v>44</v>
      </c>
      <c r="T8" s="39" t="s">
        <v>48</v>
      </c>
      <c r="U8" s="40" t="s">
        <v>49</v>
      </c>
      <c r="V8" s="40" t="s">
        <v>47</v>
      </c>
      <c r="W8" s="38" t="s">
        <v>44</v>
      </c>
      <c r="X8" s="37"/>
      <c r="Y8" s="21"/>
      <c r="Z8" s="41"/>
    </row>
    <row r="9" ht="12.75" customHeight="1">
      <c r="A9" s="42"/>
      <c r="B9" s="43"/>
      <c r="C9" s="44" t="s">
        <v>50</v>
      </c>
      <c r="D9" s="45"/>
      <c r="E9" s="46"/>
      <c r="F9" s="47" t="str">
        <f>'[1]Pension Funds YE 30-04-16'!F102</f>
        <v>#REF!</v>
      </c>
      <c r="G9" s="46"/>
      <c r="H9" s="48"/>
      <c r="I9" s="48"/>
      <c r="J9" s="47">
        <v>287892.2799999999</v>
      </c>
      <c r="K9" s="46"/>
      <c r="L9" s="48"/>
      <c r="M9" s="47">
        <v>0.0</v>
      </c>
      <c r="N9" s="46"/>
      <c r="O9" s="48" t="str">
        <f>'[1]Pension Funds YE 30-04-16'!O87</f>
        <v>#REF!</v>
      </c>
      <c r="P9" s="47">
        <v>0.0</v>
      </c>
      <c r="Q9" s="46"/>
      <c r="R9" s="48"/>
      <c r="S9" s="20"/>
      <c r="T9" s="46"/>
      <c r="U9" s="48"/>
      <c r="V9" s="48"/>
      <c r="W9" s="47">
        <v>320803.03999999986</v>
      </c>
      <c r="X9" s="49"/>
      <c r="Y9" s="50"/>
      <c r="Z9" s="51" t="str">
        <f t="shared" ref="Z9:Z48" si="1">F9+J9+M9+P9+S9+W9</f>
        <v>#REF!</v>
      </c>
    </row>
    <row r="10" ht="12.75" customHeight="1">
      <c r="A10" s="17"/>
      <c r="B10" s="19"/>
      <c r="C10" s="19"/>
      <c r="D10" s="45"/>
      <c r="E10" s="49"/>
      <c r="F10" s="50" t="str">
        <f t="shared" ref="F10:F47" si="2">F9+E10</f>
        <v>#REF!</v>
      </c>
      <c r="G10" s="49"/>
      <c r="H10" s="52"/>
      <c r="I10" s="52"/>
      <c r="J10" s="50">
        <f t="shared" ref="J10:J11" si="3">J9+G10</f>
        <v>287892.28</v>
      </c>
      <c r="K10" s="49"/>
      <c r="L10" s="52"/>
      <c r="M10" s="50">
        <f t="shared" ref="M10:M57" si="4">M9+L10</f>
        <v>0</v>
      </c>
      <c r="N10" s="49"/>
      <c r="O10" s="52"/>
      <c r="P10" s="50">
        <f t="shared" ref="P10:P48" si="5">P9+N10</f>
        <v>0</v>
      </c>
      <c r="Q10" s="49"/>
      <c r="R10" s="52">
        <f>SUM(R9)</f>
        <v>0</v>
      </c>
      <c r="S10" s="50"/>
      <c r="T10" s="49"/>
      <c r="U10" s="52"/>
      <c r="V10" s="52"/>
      <c r="W10" s="50">
        <f t="shared" ref="W10:W13" si="6">W9+Q10</f>
        <v>320803.04</v>
      </c>
      <c r="X10" s="49"/>
      <c r="Y10" s="50"/>
      <c r="Z10" s="51" t="str">
        <f t="shared" si="1"/>
        <v>#REF!</v>
      </c>
    </row>
    <row r="11" ht="12.75" customHeight="1">
      <c r="A11" s="42"/>
      <c r="B11" s="43"/>
      <c r="C11" s="44"/>
      <c r="D11" s="45"/>
      <c r="E11" s="49"/>
      <c r="F11" s="50" t="str">
        <f t="shared" si="2"/>
        <v>#REF!</v>
      </c>
      <c r="G11" s="49"/>
      <c r="H11" s="52"/>
      <c r="I11" s="52"/>
      <c r="J11" s="50">
        <f t="shared" si="3"/>
        <v>287892.28</v>
      </c>
      <c r="K11" s="49"/>
      <c r="L11" s="52"/>
      <c r="M11" s="50">
        <f t="shared" si="4"/>
        <v>0</v>
      </c>
      <c r="N11" s="49"/>
      <c r="O11" s="52"/>
      <c r="P11" s="50">
        <f t="shared" si="5"/>
        <v>0</v>
      </c>
      <c r="Q11" s="49"/>
      <c r="R11" s="52"/>
      <c r="S11" s="50"/>
      <c r="T11" s="49"/>
      <c r="U11" s="52"/>
      <c r="V11" s="52"/>
      <c r="W11" s="50">
        <f t="shared" si="6"/>
        <v>320803.04</v>
      </c>
      <c r="X11" s="49"/>
      <c r="Y11" s="50"/>
      <c r="Z11" s="51" t="str">
        <f t="shared" si="1"/>
        <v>#REF!</v>
      </c>
    </row>
    <row r="12" ht="12.75" customHeight="1">
      <c r="A12" s="42">
        <v>43221.0</v>
      </c>
      <c r="B12" s="43"/>
      <c r="C12" s="44" t="s">
        <v>56</v>
      </c>
      <c r="D12" s="45" t="s">
        <v>57</v>
      </c>
      <c r="E12" s="49"/>
      <c r="F12" s="50" t="str">
        <f t="shared" si="2"/>
        <v>#REF!</v>
      </c>
      <c r="G12" s="49"/>
      <c r="H12" s="52"/>
      <c r="I12" s="52">
        <v>62.85</v>
      </c>
      <c r="J12" s="50">
        <f t="shared" ref="J12:J57" si="7">J11+G12+I12</f>
        <v>287955.13</v>
      </c>
      <c r="K12" s="49"/>
      <c r="L12" s="52"/>
      <c r="M12" s="50">
        <f t="shared" si="4"/>
        <v>0</v>
      </c>
      <c r="N12" s="49"/>
      <c r="O12" s="52"/>
      <c r="P12" s="50">
        <f t="shared" si="5"/>
        <v>0</v>
      </c>
      <c r="Q12" s="49"/>
      <c r="R12" s="52"/>
      <c r="S12" s="50"/>
      <c r="T12" s="49"/>
      <c r="U12" s="52"/>
      <c r="V12" s="52"/>
      <c r="W12" s="50">
        <f t="shared" si="6"/>
        <v>320803.04</v>
      </c>
      <c r="X12" s="49"/>
      <c r="Y12" s="50"/>
      <c r="Z12" s="51" t="str">
        <f t="shared" si="1"/>
        <v>#REF!</v>
      </c>
    </row>
    <row r="13" ht="12.75" customHeight="1">
      <c r="A13" s="42">
        <v>43249.0</v>
      </c>
      <c r="B13" s="43"/>
      <c r="C13" s="44" t="s">
        <v>60</v>
      </c>
      <c r="D13" s="45" t="s">
        <v>61</v>
      </c>
      <c r="E13" s="49"/>
      <c r="F13" s="50" t="str">
        <f t="shared" si="2"/>
        <v>#REF!</v>
      </c>
      <c r="G13" s="49">
        <v>4166.67</v>
      </c>
      <c r="H13" s="52">
        <f>G13</f>
        <v>4166.67</v>
      </c>
      <c r="I13" s="52"/>
      <c r="J13" s="50">
        <f t="shared" si="7"/>
        <v>292121.8</v>
      </c>
      <c r="K13" s="49"/>
      <c r="L13" s="52"/>
      <c r="M13" s="50">
        <f t="shared" si="4"/>
        <v>0</v>
      </c>
      <c r="N13" s="49"/>
      <c r="O13" s="52"/>
      <c r="P13" s="50">
        <f t="shared" si="5"/>
        <v>0</v>
      </c>
      <c r="Q13" s="49"/>
      <c r="R13" s="52"/>
      <c r="S13" s="50"/>
      <c r="T13" s="49"/>
      <c r="U13" s="52"/>
      <c r="V13" s="52"/>
      <c r="W13" s="50">
        <f t="shared" si="6"/>
        <v>320803.04</v>
      </c>
      <c r="X13" s="49"/>
      <c r="Y13" s="50"/>
      <c r="Z13" s="51" t="str">
        <f t="shared" si="1"/>
        <v>#REF!</v>
      </c>
    </row>
    <row r="14" ht="12.75" customHeight="1">
      <c r="A14" s="42"/>
      <c r="B14" s="43"/>
      <c r="C14" s="44" t="s">
        <v>63</v>
      </c>
      <c r="D14" s="45"/>
      <c r="E14" s="49"/>
      <c r="F14" s="50" t="str">
        <f t="shared" si="2"/>
        <v>#REF!</v>
      </c>
      <c r="G14" s="49">
        <v>6905.29</v>
      </c>
      <c r="H14" s="52"/>
      <c r="I14" s="52"/>
      <c r="J14" s="50">
        <f t="shared" si="7"/>
        <v>299027.09</v>
      </c>
      <c r="K14" s="49"/>
      <c r="L14" s="52"/>
      <c r="M14" s="50">
        <f t="shared" si="4"/>
        <v>0</v>
      </c>
      <c r="N14" s="49"/>
      <c r="O14" s="52"/>
      <c r="P14" s="50">
        <f t="shared" si="5"/>
        <v>0</v>
      </c>
      <c r="Q14" s="49"/>
      <c r="R14" s="52"/>
      <c r="S14" s="50"/>
      <c r="T14" s="49">
        <f>-G14</f>
        <v>-6905.29</v>
      </c>
      <c r="U14" s="52">
        <f>-T14-V14</f>
        <v>4231.93</v>
      </c>
      <c r="V14" s="52">
        <v>2673.36</v>
      </c>
      <c r="W14" s="50">
        <f t="shared" ref="W14:W57" si="8">W13+T14+V14</f>
        <v>316571.11</v>
      </c>
      <c r="X14" s="49"/>
      <c r="Y14" s="50"/>
      <c r="Z14" s="51" t="str">
        <f t="shared" si="1"/>
        <v>#REF!</v>
      </c>
    </row>
    <row r="15" ht="12.75" customHeight="1">
      <c r="A15" s="42">
        <v>43252.0</v>
      </c>
      <c r="B15" s="43"/>
      <c r="C15" s="44" t="s">
        <v>64</v>
      </c>
      <c r="D15" s="45" t="s">
        <v>57</v>
      </c>
      <c r="E15" s="49"/>
      <c r="F15" s="50" t="str">
        <f t="shared" si="2"/>
        <v>#REF!</v>
      </c>
      <c r="G15" s="49"/>
      <c r="H15" s="52"/>
      <c r="I15" s="52">
        <v>61.37</v>
      </c>
      <c r="J15" s="50">
        <f t="shared" si="7"/>
        <v>299088.46</v>
      </c>
      <c r="K15" s="49"/>
      <c r="L15" s="52"/>
      <c r="M15" s="50">
        <f t="shared" si="4"/>
        <v>0</v>
      </c>
      <c r="N15" s="49"/>
      <c r="O15" s="52"/>
      <c r="P15" s="50">
        <f t="shared" si="5"/>
        <v>0</v>
      </c>
      <c r="Q15" s="49"/>
      <c r="R15" s="52"/>
      <c r="S15" s="50"/>
      <c r="T15" s="49"/>
      <c r="U15" s="52"/>
      <c r="V15" s="52"/>
      <c r="W15" s="50">
        <f t="shared" si="8"/>
        <v>316571.11</v>
      </c>
      <c r="X15" s="49"/>
      <c r="Y15" s="50"/>
      <c r="Z15" s="51" t="str">
        <f t="shared" si="1"/>
        <v>#REF!</v>
      </c>
    </row>
    <row r="16" ht="12.75" customHeight="1">
      <c r="A16" s="42">
        <v>43280.0</v>
      </c>
      <c r="B16" s="43"/>
      <c r="C16" s="44" t="s">
        <v>60</v>
      </c>
      <c r="D16" s="45" t="s">
        <v>61</v>
      </c>
      <c r="E16" s="49"/>
      <c r="F16" s="50" t="str">
        <f t="shared" si="2"/>
        <v>#REF!</v>
      </c>
      <c r="G16" s="49">
        <v>4166.67</v>
      </c>
      <c r="H16" s="52">
        <f>G16</f>
        <v>4166.67</v>
      </c>
      <c r="I16" s="52"/>
      <c r="J16" s="50">
        <f t="shared" si="7"/>
        <v>303255.13</v>
      </c>
      <c r="K16" s="49"/>
      <c r="L16" s="52"/>
      <c r="M16" s="50">
        <f t="shared" si="4"/>
        <v>0</v>
      </c>
      <c r="N16" s="49"/>
      <c r="O16" s="52"/>
      <c r="P16" s="50">
        <f t="shared" si="5"/>
        <v>0</v>
      </c>
      <c r="Q16" s="49"/>
      <c r="R16" s="52"/>
      <c r="S16" s="50"/>
      <c r="T16" s="49"/>
      <c r="U16" s="52"/>
      <c r="V16" s="52"/>
      <c r="W16" s="50">
        <f t="shared" si="8"/>
        <v>316571.11</v>
      </c>
      <c r="X16" s="49"/>
      <c r="Y16" s="50"/>
      <c r="Z16" s="51" t="str">
        <f t="shared" si="1"/>
        <v>#REF!</v>
      </c>
    </row>
    <row r="17" ht="12.75" customHeight="1">
      <c r="A17" s="42"/>
      <c r="B17" s="43"/>
      <c r="C17" s="44" t="s">
        <v>63</v>
      </c>
      <c r="D17" s="45"/>
      <c r="E17" s="49"/>
      <c r="F17" s="50" t="str">
        <f t="shared" si="2"/>
        <v>#REF!</v>
      </c>
      <c r="G17" s="49">
        <v>6905.29</v>
      </c>
      <c r="H17" s="52"/>
      <c r="I17" s="52"/>
      <c r="J17" s="50">
        <f t="shared" si="7"/>
        <v>310160.42</v>
      </c>
      <c r="K17" s="49"/>
      <c r="L17" s="52"/>
      <c r="M17" s="50">
        <f t="shared" si="4"/>
        <v>0</v>
      </c>
      <c r="N17" s="49"/>
      <c r="O17" s="52"/>
      <c r="P17" s="50">
        <f t="shared" si="5"/>
        <v>0</v>
      </c>
      <c r="Q17" s="49"/>
      <c r="R17" s="52"/>
      <c r="S17" s="50"/>
      <c r="T17" s="49">
        <f>-G17</f>
        <v>-6905.29</v>
      </c>
      <c r="U17" s="52">
        <f>-T17-V17</f>
        <v>4267.2</v>
      </c>
      <c r="V17" s="52">
        <v>2638.09</v>
      </c>
      <c r="W17" s="50">
        <f t="shared" si="8"/>
        <v>312303.91</v>
      </c>
      <c r="X17" s="49"/>
      <c r="Y17" s="50"/>
      <c r="Z17" s="51" t="str">
        <f t="shared" si="1"/>
        <v>#REF!</v>
      </c>
    </row>
    <row r="18" ht="12.75" customHeight="1">
      <c r="A18" s="42">
        <v>43282.0</v>
      </c>
      <c r="B18" s="43"/>
      <c r="C18" s="44" t="s">
        <v>64</v>
      </c>
      <c r="D18" s="45" t="s">
        <v>57</v>
      </c>
      <c r="E18" s="49"/>
      <c r="F18" s="50" t="str">
        <f t="shared" si="2"/>
        <v>#REF!</v>
      </c>
      <c r="G18" s="49"/>
      <c r="H18" s="52"/>
      <c r="I18" s="52">
        <v>63.81</v>
      </c>
      <c r="J18" s="50">
        <f t="shared" si="7"/>
        <v>310224.23</v>
      </c>
      <c r="K18" s="49"/>
      <c r="L18" s="52"/>
      <c r="M18" s="50">
        <f t="shared" si="4"/>
        <v>0</v>
      </c>
      <c r="N18" s="49"/>
      <c r="O18" s="52"/>
      <c r="P18" s="50">
        <f t="shared" si="5"/>
        <v>0</v>
      </c>
      <c r="Q18" s="49"/>
      <c r="R18" s="52"/>
      <c r="S18" s="50"/>
      <c r="T18" s="49"/>
      <c r="U18" s="52"/>
      <c r="V18" s="52"/>
      <c r="W18" s="50">
        <f t="shared" si="8"/>
        <v>312303.91</v>
      </c>
      <c r="X18" s="49"/>
      <c r="Y18" s="50"/>
      <c r="Z18" s="51" t="str">
        <f t="shared" si="1"/>
        <v>#REF!</v>
      </c>
    </row>
    <row r="19" ht="12.75" customHeight="1">
      <c r="A19" s="42">
        <v>43311.0</v>
      </c>
      <c r="B19" s="43"/>
      <c r="C19" s="44" t="s">
        <v>60</v>
      </c>
      <c r="D19" s="45" t="s">
        <v>61</v>
      </c>
      <c r="E19" s="49"/>
      <c r="F19" s="50" t="str">
        <f t="shared" si="2"/>
        <v>#REF!</v>
      </c>
      <c r="G19" s="49">
        <v>4166.67</v>
      </c>
      <c r="H19" s="52">
        <f>G19</f>
        <v>4166.67</v>
      </c>
      <c r="I19" s="52"/>
      <c r="J19" s="50">
        <f t="shared" si="7"/>
        <v>314390.9</v>
      </c>
      <c r="K19" s="49"/>
      <c r="L19" s="52"/>
      <c r="M19" s="50">
        <f t="shared" si="4"/>
        <v>0</v>
      </c>
      <c r="N19" s="49"/>
      <c r="O19" s="52"/>
      <c r="P19" s="50">
        <f t="shared" si="5"/>
        <v>0</v>
      </c>
      <c r="Q19" s="49"/>
      <c r="R19" s="52"/>
      <c r="S19" s="50">
        <f t="shared" ref="S19:S48" si="9">S18+Q19</f>
        <v>0</v>
      </c>
      <c r="T19" s="49"/>
      <c r="U19" s="52"/>
      <c r="V19" s="52"/>
      <c r="W19" s="50">
        <f t="shared" si="8"/>
        <v>312303.91</v>
      </c>
      <c r="X19" s="49"/>
      <c r="Y19" s="50"/>
      <c r="Z19" s="51" t="str">
        <f t="shared" si="1"/>
        <v>#REF!</v>
      </c>
    </row>
    <row r="20" ht="12.75" customHeight="1">
      <c r="A20" s="56"/>
      <c r="B20" s="19"/>
      <c r="C20" s="44" t="s">
        <v>63</v>
      </c>
      <c r="D20" s="45"/>
      <c r="E20" s="49"/>
      <c r="F20" s="50" t="str">
        <f t="shared" si="2"/>
        <v>#REF!</v>
      </c>
      <c r="G20" s="49">
        <v>6905.29</v>
      </c>
      <c r="H20" s="52"/>
      <c r="I20" s="52"/>
      <c r="J20" s="50">
        <f t="shared" si="7"/>
        <v>321296.19</v>
      </c>
      <c r="K20" s="49"/>
      <c r="L20" s="52"/>
      <c r="M20" s="50">
        <f t="shared" si="4"/>
        <v>0</v>
      </c>
      <c r="N20" s="49"/>
      <c r="O20" s="52"/>
      <c r="P20" s="50">
        <f t="shared" si="5"/>
        <v>0</v>
      </c>
      <c r="Q20" s="49"/>
      <c r="R20" s="52"/>
      <c r="S20" s="50">
        <f t="shared" si="9"/>
        <v>0</v>
      </c>
      <c r="T20" s="49">
        <f>-G20</f>
        <v>-6905.29</v>
      </c>
      <c r="U20" s="52">
        <f>-T20-V20</f>
        <v>4302.76</v>
      </c>
      <c r="V20" s="52">
        <v>2602.53</v>
      </c>
      <c r="W20" s="50">
        <f t="shared" si="8"/>
        <v>308001.15</v>
      </c>
      <c r="X20" s="49"/>
      <c r="Y20" s="50"/>
      <c r="Z20" s="51" t="str">
        <f t="shared" si="1"/>
        <v>#REF!</v>
      </c>
    </row>
    <row r="21" ht="12.75" customHeight="1">
      <c r="A21" s="42">
        <v>43313.0</v>
      </c>
      <c r="B21" s="43"/>
      <c r="C21" s="44" t="s">
        <v>64</v>
      </c>
      <c r="D21" s="45" t="s">
        <v>57</v>
      </c>
      <c r="E21" s="49"/>
      <c r="F21" s="50" t="str">
        <f t="shared" si="2"/>
        <v>#REF!</v>
      </c>
      <c r="G21" s="49"/>
      <c r="H21" s="52"/>
      <c r="I21" s="52">
        <v>63.9</v>
      </c>
      <c r="J21" s="50">
        <f t="shared" si="7"/>
        <v>321360.09</v>
      </c>
      <c r="K21" s="49"/>
      <c r="L21" s="52"/>
      <c r="M21" s="50">
        <f t="shared" si="4"/>
        <v>0</v>
      </c>
      <c r="N21" s="49"/>
      <c r="O21" s="52"/>
      <c r="P21" s="50">
        <f t="shared" si="5"/>
        <v>0</v>
      </c>
      <c r="Q21" s="49"/>
      <c r="R21" s="52"/>
      <c r="S21" s="50">
        <f t="shared" si="9"/>
        <v>0</v>
      </c>
      <c r="T21" s="49"/>
      <c r="U21" s="52"/>
      <c r="V21" s="52"/>
      <c r="W21" s="50">
        <f t="shared" si="8"/>
        <v>308001.15</v>
      </c>
      <c r="X21" s="49"/>
      <c r="Y21" s="50"/>
      <c r="Z21" s="51" t="str">
        <f t="shared" si="1"/>
        <v>#REF!</v>
      </c>
    </row>
    <row r="22" ht="12.75" customHeight="1">
      <c r="A22" s="42">
        <v>43340.0</v>
      </c>
      <c r="B22" s="43"/>
      <c r="C22" s="44" t="s">
        <v>60</v>
      </c>
      <c r="D22" s="45" t="s">
        <v>61</v>
      </c>
      <c r="E22" s="49"/>
      <c r="F22" s="50" t="str">
        <f t="shared" si="2"/>
        <v>#REF!</v>
      </c>
      <c r="G22" s="49">
        <v>4166.67</v>
      </c>
      <c r="H22" s="52">
        <f>G22</f>
        <v>4166.67</v>
      </c>
      <c r="I22" s="52"/>
      <c r="J22" s="50">
        <f t="shared" si="7"/>
        <v>325526.76</v>
      </c>
      <c r="K22" s="49"/>
      <c r="L22" s="52"/>
      <c r="M22" s="50">
        <f t="shared" si="4"/>
        <v>0</v>
      </c>
      <c r="N22" s="49"/>
      <c r="O22" s="52"/>
      <c r="P22" s="50">
        <f t="shared" si="5"/>
        <v>0</v>
      </c>
      <c r="Q22" s="49"/>
      <c r="R22" s="52"/>
      <c r="S22" s="50">
        <f t="shared" si="9"/>
        <v>0</v>
      </c>
      <c r="T22" s="49"/>
      <c r="U22" s="52"/>
      <c r="V22" s="52"/>
      <c r="W22" s="50">
        <f t="shared" si="8"/>
        <v>308001.15</v>
      </c>
      <c r="X22" s="49"/>
      <c r="Y22" s="50"/>
      <c r="Z22" s="51" t="str">
        <f t="shared" si="1"/>
        <v>#REF!</v>
      </c>
    </row>
    <row r="23" ht="12.75" customHeight="1">
      <c r="A23" s="42"/>
      <c r="B23" s="43"/>
      <c r="C23" s="44" t="s">
        <v>63</v>
      </c>
      <c r="D23" s="45"/>
      <c r="E23" s="49"/>
      <c r="F23" s="50" t="str">
        <f t="shared" si="2"/>
        <v>#REF!</v>
      </c>
      <c r="G23" s="49">
        <v>6905.29</v>
      </c>
      <c r="H23" s="52"/>
      <c r="I23" s="52"/>
      <c r="J23" s="50">
        <f t="shared" si="7"/>
        <v>332432.05</v>
      </c>
      <c r="K23" s="49"/>
      <c r="L23" s="52"/>
      <c r="M23" s="50">
        <f t="shared" si="4"/>
        <v>0</v>
      </c>
      <c r="N23" s="49"/>
      <c r="O23" s="52"/>
      <c r="P23" s="50">
        <f t="shared" si="5"/>
        <v>0</v>
      </c>
      <c r="Q23" s="49"/>
      <c r="R23" s="52"/>
      <c r="S23" s="50">
        <f t="shared" si="9"/>
        <v>0</v>
      </c>
      <c r="T23" s="49">
        <f>-G23</f>
        <v>-6905.29</v>
      </c>
      <c r="U23" s="52">
        <f>-T23-V23</f>
        <v>4338.61</v>
      </c>
      <c r="V23" s="52">
        <v>2566.68</v>
      </c>
      <c r="W23" s="50">
        <f t="shared" si="8"/>
        <v>303662.54</v>
      </c>
      <c r="X23" s="49"/>
      <c r="Y23" s="50"/>
      <c r="Z23" s="51" t="str">
        <f t="shared" si="1"/>
        <v>#REF!</v>
      </c>
    </row>
    <row r="24" ht="12.75" customHeight="1">
      <c r="A24" s="42">
        <v>43346.0</v>
      </c>
      <c r="B24" s="43"/>
      <c r="C24" s="44" t="s">
        <v>64</v>
      </c>
      <c r="D24" s="45" t="s">
        <v>57</v>
      </c>
      <c r="E24" s="49"/>
      <c r="F24" s="50" t="str">
        <f t="shared" si="2"/>
        <v>#REF!</v>
      </c>
      <c r="G24" s="49"/>
      <c r="H24" s="52"/>
      <c r="I24" s="52">
        <v>70.71</v>
      </c>
      <c r="J24" s="50">
        <f t="shared" si="7"/>
        <v>332502.76</v>
      </c>
      <c r="K24" s="49"/>
      <c r="L24" s="52"/>
      <c r="M24" s="50">
        <f t="shared" si="4"/>
        <v>0</v>
      </c>
      <c r="N24" s="49"/>
      <c r="O24" s="52"/>
      <c r="P24" s="50">
        <f t="shared" si="5"/>
        <v>0</v>
      </c>
      <c r="Q24" s="49"/>
      <c r="R24" s="52"/>
      <c r="S24" s="50">
        <f t="shared" si="9"/>
        <v>0</v>
      </c>
      <c r="T24" s="49"/>
      <c r="U24" s="52"/>
      <c r="V24" s="52"/>
      <c r="W24" s="50">
        <f t="shared" si="8"/>
        <v>303662.54</v>
      </c>
      <c r="X24" s="49"/>
      <c r="Y24" s="50"/>
      <c r="Z24" s="51" t="str">
        <f t="shared" si="1"/>
        <v>#REF!</v>
      </c>
    </row>
    <row r="25" ht="12.75" customHeight="1">
      <c r="A25" s="42">
        <v>43371.0</v>
      </c>
      <c r="B25" s="43"/>
      <c r="C25" s="44" t="s">
        <v>60</v>
      </c>
      <c r="D25" s="45" t="s">
        <v>61</v>
      </c>
      <c r="E25" s="49"/>
      <c r="F25" s="50" t="str">
        <f t="shared" si="2"/>
        <v>#REF!</v>
      </c>
      <c r="G25" s="49">
        <v>4166.67</v>
      </c>
      <c r="H25" s="52">
        <f>G25</f>
        <v>4166.67</v>
      </c>
      <c r="I25" s="52"/>
      <c r="J25" s="50">
        <f t="shared" si="7"/>
        <v>336669.43</v>
      </c>
      <c r="K25" s="49"/>
      <c r="L25" s="52"/>
      <c r="M25" s="50">
        <f t="shared" si="4"/>
        <v>0</v>
      </c>
      <c r="N25" s="49"/>
      <c r="O25" s="52"/>
      <c r="P25" s="50">
        <f t="shared" si="5"/>
        <v>0</v>
      </c>
      <c r="Q25" s="49"/>
      <c r="R25" s="52"/>
      <c r="S25" s="50">
        <f t="shared" si="9"/>
        <v>0</v>
      </c>
      <c r="T25" s="49"/>
      <c r="U25" s="52"/>
      <c r="V25" s="52"/>
      <c r="W25" s="50">
        <f t="shared" si="8"/>
        <v>303662.54</v>
      </c>
      <c r="X25" s="49"/>
      <c r="Y25" s="50"/>
      <c r="Z25" s="51" t="str">
        <f t="shared" si="1"/>
        <v>#REF!</v>
      </c>
    </row>
    <row r="26" ht="12.75" customHeight="1">
      <c r="A26" s="42"/>
      <c r="B26" s="43"/>
      <c r="C26" s="44" t="s">
        <v>63</v>
      </c>
      <c r="D26" s="45"/>
      <c r="E26" s="49"/>
      <c r="F26" s="50" t="str">
        <f t="shared" si="2"/>
        <v>#REF!</v>
      </c>
      <c r="G26" s="49">
        <v>6905.29</v>
      </c>
      <c r="H26" s="52"/>
      <c r="I26" s="52"/>
      <c r="J26" s="50">
        <f t="shared" si="7"/>
        <v>343574.72</v>
      </c>
      <c r="K26" s="49"/>
      <c r="L26" s="52"/>
      <c r="M26" s="50">
        <f t="shared" si="4"/>
        <v>0</v>
      </c>
      <c r="N26" s="49"/>
      <c r="O26" s="52"/>
      <c r="P26" s="50">
        <f t="shared" si="5"/>
        <v>0</v>
      </c>
      <c r="Q26" s="49"/>
      <c r="R26" s="52"/>
      <c r="S26" s="50">
        <f t="shared" si="9"/>
        <v>0</v>
      </c>
      <c r="T26" s="49">
        <f>-G26</f>
        <v>-6905.29</v>
      </c>
      <c r="U26" s="52">
        <f>-T26-V26</f>
        <v>4374.77</v>
      </c>
      <c r="V26" s="52">
        <v>2530.52</v>
      </c>
      <c r="W26" s="50">
        <f t="shared" si="8"/>
        <v>299287.77</v>
      </c>
      <c r="X26" s="49"/>
      <c r="Y26" s="50"/>
      <c r="Z26" s="51" t="str">
        <f t="shared" si="1"/>
        <v>#REF!</v>
      </c>
    </row>
    <row r="27" ht="12.75" customHeight="1">
      <c r="A27" s="42">
        <v>43374.0</v>
      </c>
      <c r="B27" s="43"/>
      <c r="C27" s="44" t="s">
        <v>64</v>
      </c>
      <c r="D27" s="45" t="s">
        <v>57</v>
      </c>
      <c r="E27" s="49"/>
      <c r="F27" s="50" t="str">
        <f t="shared" si="2"/>
        <v>#REF!</v>
      </c>
      <c r="G27" s="49"/>
      <c r="H27" s="52"/>
      <c r="I27" s="52">
        <v>72.27</v>
      </c>
      <c r="J27" s="50">
        <f t="shared" si="7"/>
        <v>343646.99</v>
      </c>
      <c r="K27" s="49"/>
      <c r="L27" s="52"/>
      <c r="M27" s="50">
        <f t="shared" si="4"/>
        <v>0</v>
      </c>
      <c r="N27" s="49"/>
      <c r="O27" s="52"/>
      <c r="P27" s="50">
        <f t="shared" si="5"/>
        <v>0</v>
      </c>
      <c r="Q27" s="49"/>
      <c r="R27" s="52"/>
      <c r="S27" s="50">
        <f t="shared" si="9"/>
        <v>0</v>
      </c>
      <c r="T27" s="49"/>
      <c r="U27" s="52"/>
      <c r="V27" s="52"/>
      <c r="W27" s="50">
        <f t="shared" si="8"/>
        <v>299287.77</v>
      </c>
      <c r="X27" s="49"/>
      <c r="Y27" s="50"/>
      <c r="Z27" s="51" t="str">
        <f t="shared" si="1"/>
        <v>#REF!</v>
      </c>
    </row>
    <row r="28" ht="12.75" customHeight="1">
      <c r="A28" s="42">
        <v>43402.0</v>
      </c>
      <c r="B28" s="19"/>
      <c r="C28" s="44" t="s">
        <v>60</v>
      </c>
      <c r="D28" s="45" t="s">
        <v>61</v>
      </c>
      <c r="E28" s="49"/>
      <c r="F28" s="50" t="str">
        <f t="shared" si="2"/>
        <v>#REF!</v>
      </c>
      <c r="G28" s="49">
        <v>4166.67</v>
      </c>
      <c r="H28" s="52">
        <f>G28</f>
        <v>4166.67</v>
      </c>
      <c r="I28" s="52"/>
      <c r="J28" s="50">
        <f t="shared" si="7"/>
        <v>347813.66</v>
      </c>
      <c r="K28" s="49"/>
      <c r="L28" s="52"/>
      <c r="M28" s="50">
        <f t="shared" si="4"/>
        <v>0</v>
      </c>
      <c r="N28" s="49"/>
      <c r="O28" s="52"/>
      <c r="P28" s="50">
        <f t="shared" si="5"/>
        <v>0</v>
      </c>
      <c r="Q28" s="49"/>
      <c r="R28" s="52"/>
      <c r="S28" s="50">
        <f t="shared" si="9"/>
        <v>0</v>
      </c>
      <c r="T28" s="49"/>
      <c r="U28" s="52"/>
      <c r="V28" s="52"/>
      <c r="W28" s="50">
        <f t="shared" si="8"/>
        <v>299287.77</v>
      </c>
      <c r="X28" s="49"/>
      <c r="Y28" s="50"/>
      <c r="Z28" s="51" t="str">
        <f t="shared" si="1"/>
        <v>#REF!</v>
      </c>
    </row>
    <row r="29" ht="12.75" customHeight="1">
      <c r="A29" s="42"/>
      <c r="B29" s="19"/>
      <c r="C29" s="44" t="s">
        <v>63</v>
      </c>
      <c r="D29" s="45"/>
      <c r="E29" s="49"/>
      <c r="F29" s="50" t="str">
        <f t="shared" si="2"/>
        <v>#REF!</v>
      </c>
      <c r="G29" s="49">
        <v>6905.29</v>
      </c>
      <c r="H29" s="52"/>
      <c r="I29" s="52"/>
      <c r="J29" s="50">
        <f t="shared" si="7"/>
        <v>354718.95</v>
      </c>
      <c r="K29" s="49"/>
      <c r="L29" s="52"/>
      <c r="M29" s="50">
        <f t="shared" si="4"/>
        <v>0</v>
      </c>
      <c r="N29" s="49"/>
      <c r="O29" s="52"/>
      <c r="P29" s="50">
        <f t="shared" si="5"/>
        <v>0</v>
      </c>
      <c r="Q29" s="49"/>
      <c r="R29" s="52"/>
      <c r="S29" s="50">
        <f t="shared" si="9"/>
        <v>0</v>
      </c>
      <c r="T29" s="49">
        <f>-G29</f>
        <v>-6905.29</v>
      </c>
      <c r="U29" s="52">
        <f>-T29-V29</f>
        <v>4411.23</v>
      </c>
      <c r="V29" s="52">
        <v>2494.06</v>
      </c>
      <c r="W29" s="50">
        <f t="shared" si="8"/>
        <v>294876.54</v>
      </c>
      <c r="X29" s="49"/>
      <c r="Y29" s="50"/>
      <c r="Z29" s="51" t="str">
        <f t="shared" si="1"/>
        <v>#REF!</v>
      </c>
    </row>
    <row r="30" ht="12.75" customHeight="1">
      <c r="A30" s="42">
        <v>43405.0</v>
      </c>
      <c r="B30" s="19"/>
      <c r="C30" s="44" t="s">
        <v>64</v>
      </c>
      <c r="D30" s="45" t="s">
        <v>57</v>
      </c>
      <c r="E30" s="49"/>
      <c r="F30" s="50" t="str">
        <f t="shared" si="2"/>
        <v>#REF!</v>
      </c>
      <c r="G30" s="49"/>
      <c r="H30" s="52"/>
      <c r="I30" s="52">
        <v>87.83</v>
      </c>
      <c r="J30" s="50">
        <f t="shared" si="7"/>
        <v>354806.78</v>
      </c>
      <c r="K30" s="49"/>
      <c r="L30" s="52"/>
      <c r="M30" s="50">
        <f t="shared" si="4"/>
        <v>0</v>
      </c>
      <c r="N30" s="49"/>
      <c r="O30" s="52"/>
      <c r="P30" s="50">
        <f t="shared" si="5"/>
        <v>0</v>
      </c>
      <c r="Q30" s="49"/>
      <c r="R30" s="52"/>
      <c r="S30" s="50">
        <f t="shared" si="9"/>
        <v>0</v>
      </c>
      <c r="T30" s="49"/>
      <c r="U30" s="52"/>
      <c r="V30" s="52"/>
      <c r="W30" s="50">
        <f t="shared" si="8"/>
        <v>294876.54</v>
      </c>
      <c r="X30" s="49"/>
      <c r="Y30" s="50"/>
      <c r="Z30" s="51" t="str">
        <f t="shared" si="1"/>
        <v>#REF!</v>
      </c>
    </row>
    <row r="31" ht="12.75" customHeight="1">
      <c r="A31" s="42">
        <v>43432.0</v>
      </c>
      <c r="B31" s="19"/>
      <c r="C31" s="44" t="s">
        <v>60</v>
      </c>
      <c r="D31" s="45" t="s">
        <v>61</v>
      </c>
      <c r="E31" s="49"/>
      <c r="F31" s="50" t="str">
        <f t="shared" si="2"/>
        <v>#REF!</v>
      </c>
      <c r="G31" s="49">
        <v>4166.67</v>
      </c>
      <c r="H31" s="52">
        <f>G31</f>
        <v>4166.67</v>
      </c>
      <c r="I31" s="52"/>
      <c r="J31" s="50">
        <f t="shared" si="7"/>
        <v>358973.45</v>
      </c>
      <c r="K31" s="49"/>
      <c r="L31" s="52"/>
      <c r="M31" s="50">
        <f t="shared" si="4"/>
        <v>0</v>
      </c>
      <c r="N31" s="49"/>
      <c r="O31" s="52"/>
      <c r="P31" s="50">
        <f t="shared" si="5"/>
        <v>0</v>
      </c>
      <c r="Q31" s="49"/>
      <c r="R31" s="52"/>
      <c r="S31" s="50">
        <f t="shared" si="9"/>
        <v>0</v>
      </c>
      <c r="T31" s="49"/>
      <c r="U31" s="52"/>
      <c r="V31" s="52"/>
      <c r="W31" s="50">
        <f t="shared" si="8"/>
        <v>294876.54</v>
      </c>
      <c r="X31" s="49"/>
      <c r="Y31" s="50"/>
      <c r="Z31" s="51" t="str">
        <f t="shared" si="1"/>
        <v>#REF!</v>
      </c>
    </row>
    <row r="32" ht="12.75" customHeight="1">
      <c r="A32" s="42"/>
      <c r="B32" s="19"/>
      <c r="C32" s="44" t="s">
        <v>63</v>
      </c>
      <c r="D32" s="45"/>
      <c r="E32" s="49"/>
      <c r="F32" s="50" t="str">
        <f t="shared" si="2"/>
        <v>#REF!</v>
      </c>
      <c r="G32" s="49">
        <v>6905.29</v>
      </c>
      <c r="H32" s="52"/>
      <c r="I32" s="52"/>
      <c r="J32" s="50">
        <f t="shared" si="7"/>
        <v>365878.74</v>
      </c>
      <c r="K32" s="49"/>
      <c r="L32" s="52"/>
      <c r="M32" s="50">
        <f t="shared" si="4"/>
        <v>0</v>
      </c>
      <c r="N32" s="49"/>
      <c r="O32" s="52"/>
      <c r="P32" s="50">
        <f t="shared" si="5"/>
        <v>0</v>
      </c>
      <c r="Q32" s="49"/>
      <c r="R32" s="52"/>
      <c r="S32" s="50">
        <f t="shared" si="9"/>
        <v>0</v>
      </c>
      <c r="T32" s="49">
        <f>-G32</f>
        <v>-6905.29</v>
      </c>
      <c r="U32" s="52">
        <f>-T32-V32</f>
        <v>4447.99</v>
      </c>
      <c r="V32" s="52">
        <v>2457.3</v>
      </c>
      <c r="W32" s="50">
        <f t="shared" si="8"/>
        <v>290428.55</v>
      </c>
      <c r="X32" s="49"/>
      <c r="Y32" s="50"/>
      <c r="Z32" s="51" t="str">
        <f t="shared" si="1"/>
        <v>#REF!</v>
      </c>
    </row>
    <row r="33" ht="12.75" customHeight="1">
      <c r="A33" s="42">
        <v>43435.0</v>
      </c>
      <c r="B33" s="43"/>
      <c r="C33" s="44" t="s">
        <v>64</v>
      </c>
      <c r="D33" s="45" t="s">
        <v>57</v>
      </c>
      <c r="E33" s="49"/>
      <c r="F33" s="50" t="str">
        <f t="shared" si="2"/>
        <v>#REF!</v>
      </c>
      <c r="G33" s="49"/>
      <c r="H33" s="52"/>
      <c r="I33" s="52">
        <f>529.83-436.06</f>
        <v>93.77</v>
      </c>
      <c r="J33" s="50">
        <f t="shared" si="7"/>
        <v>365972.51</v>
      </c>
      <c r="K33" s="52"/>
      <c r="L33" s="52"/>
      <c r="M33" s="50">
        <f t="shared" si="4"/>
        <v>0</v>
      </c>
      <c r="N33" s="52"/>
      <c r="O33" s="52"/>
      <c r="P33" s="52">
        <f t="shared" si="5"/>
        <v>0</v>
      </c>
      <c r="Q33" s="49"/>
      <c r="R33" s="52"/>
      <c r="S33" s="50">
        <f t="shared" si="9"/>
        <v>0</v>
      </c>
      <c r="T33" s="49"/>
      <c r="U33" s="52"/>
      <c r="V33" s="52"/>
      <c r="W33" s="50">
        <f t="shared" si="8"/>
        <v>290428.55</v>
      </c>
      <c r="X33" s="52"/>
      <c r="Y33" s="52"/>
      <c r="Z33" s="51" t="str">
        <f t="shared" si="1"/>
        <v>#REF!</v>
      </c>
    </row>
    <row r="34" ht="12.75" customHeight="1">
      <c r="A34" s="42">
        <v>43462.0</v>
      </c>
      <c r="B34" s="43"/>
      <c r="C34" s="44" t="s">
        <v>60</v>
      </c>
      <c r="D34" s="45" t="s">
        <v>61</v>
      </c>
      <c r="E34" s="49"/>
      <c r="F34" s="50" t="str">
        <f t="shared" si="2"/>
        <v>#REF!</v>
      </c>
      <c r="G34" s="49">
        <v>4166.67</v>
      </c>
      <c r="H34" s="52">
        <f>G34</f>
        <v>4166.67</v>
      </c>
      <c r="I34" s="52"/>
      <c r="J34" s="50">
        <f t="shared" si="7"/>
        <v>370139.18</v>
      </c>
      <c r="K34" s="52"/>
      <c r="L34" s="52"/>
      <c r="M34" s="50">
        <f t="shared" si="4"/>
        <v>0</v>
      </c>
      <c r="N34" s="52"/>
      <c r="O34" s="52"/>
      <c r="P34" s="52">
        <f t="shared" si="5"/>
        <v>0</v>
      </c>
      <c r="Q34" s="49"/>
      <c r="R34" s="52"/>
      <c r="S34" s="50">
        <f t="shared" si="9"/>
        <v>0</v>
      </c>
      <c r="T34" s="52"/>
      <c r="U34" s="52"/>
      <c r="V34" s="52"/>
      <c r="W34" s="50">
        <f t="shared" si="8"/>
        <v>290428.55</v>
      </c>
      <c r="X34" s="52"/>
      <c r="Y34" s="52"/>
      <c r="Z34" s="51" t="str">
        <f t="shared" si="1"/>
        <v>#REF!</v>
      </c>
    </row>
    <row r="35" ht="12.75" customHeight="1">
      <c r="A35" s="42"/>
      <c r="B35" s="43"/>
      <c r="C35" s="44" t="s">
        <v>63</v>
      </c>
      <c r="D35" s="45"/>
      <c r="E35" s="49"/>
      <c r="F35" s="50" t="str">
        <f t="shared" si="2"/>
        <v>#REF!</v>
      </c>
      <c r="G35" s="49">
        <v>6905.29</v>
      </c>
      <c r="H35" s="52"/>
      <c r="I35" s="52"/>
      <c r="J35" s="50">
        <f t="shared" si="7"/>
        <v>377044.47</v>
      </c>
      <c r="K35" s="52"/>
      <c r="L35" s="52"/>
      <c r="M35" s="50">
        <f t="shared" si="4"/>
        <v>0</v>
      </c>
      <c r="N35" s="52"/>
      <c r="O35" s="52"/>
      <c r="P35" s="52">
        <f t="shared" si="5"/>
        <v>0</v>
      </c>
      <c r="Q35" s="49"/>
      <c r="R35" s="52"/>
      <c r="S35" s="50">
        <f t="shared" si="9"/>
        <v>0</v>
      </c>
      <c r="T35" s="49">
        <f>-G35</f>
        <v>-6905.29</v>
      </c>
      <c r="U35" s="52">
        <f>-T35-V35</f>
        <v>4485.05</v>
      </c>
      <c r="V35" s="52">
        <v>2420.24</v>
      </c>
      <c r="W35" s="50">
        <f t="shared" si="8"/>
        <v>285943.5</v>
      </c>
      <c r="X35" s="52"/>
      <c r="Y35" s="52"/>
      <c r="Z35" s="51" t="str">
        <f t="shared" si="1"/>
        <v>#REF!</v>
      </c>
    </row>
    <row r="36" ht="12.75" customHeight="1">
      <c r="A36" s="42">
        <v>43466.0</v>
      </c>
      <c r="B36" s="43"/>
      <c r="C36" s="44" t="s">
        <v>64</v>
      </c>
      <c r="D36" s="45" t="s">
        <v>57</v>
      </c>
      <c r="E36" s="49"/>
      <c r="F36" s="50" t="str">
        <f t="shared" si="2"/>
        <v>#REF!</v>
      </c>
      <c r="G36" s="49"/>
      <c r="H36" s="52"/>
      <c r="I36" s="52"/>
      <c r="J36" s="50">
        <f t="shared" si="7"/>
        <v>377044.47</v>
      </c>
      <c r="K36" s="52"/>
      <c r="L36" s="52"/>
      <c r="M36" s="50">
        <f t="shared" si="4"/>
        <v>0</v>
      </c>
      <c r="N36" s="52"/>
      <c r="O36" s="52"/>
      <c r="P36" s="52">
        <f t="shared" si="5"/>
        <v>0</v>
      </c>
      <c r="Q36" s="49"/>
      <c r="R36" s="52"/>
      <c r="S36" s="50">
        <f t="shared" si="9"/>
        <v>0</v>
      </c>
      <c r="T36" s="49"/>
      <c r="U36" s="52"/>
      <c r="V36" s="52"/>
      <c r="W36" s="50">
        <f t="shared" si="8"/>
        <v>285943.5</v>
      </c>
      <c r="X36" s="52"/>
      <c r="Y36" s="52"/>
      <c r="Z36" s="51" t="str">
        <f t="shared" si="1"/>
        <v>#REF!</v>
      </c>
    </row>
    <row r="37" ht="12.75" customHeight="1">
      <c r="A37" s="42">
        <v>43493.0</v>
      </c>
      <c r="B37" s="43"/>
      <c r="C37" s="44" t="s">
        <v>60</v>
      </c>
      <c r="D37" s="45" t="s">
        <v>61</v>
      </c>
      <c r="E37" s="49"/>
      <c r="F37" s="50" t="str">
        <f t="shared" si="2"/>
        <v>#REF!</v>
      </c>
      <c r="G37" s="49">
        <v>4166.67</v>
      </c>
      <c r="H37" s="52">
        <f>G37</f>
        <v>4166.67</v>
      </c>
      <c r="I37" s="52"/>
      <c r="J37" s="50">
        <f t="shared" si="7"/>
        <v>381211.14</v>
      </c>
      <c r="K37" s="52"/>
      <c r="L37" s="52"/>
      <c r="M37" s="50">
        <f t="shared" si="4"/>
        <v>0</v>
      </c>
      <c r="N37" s="52"/>
      <c r="O37" s="52"/>
      <c r="P37" s="52">
        <f t="shared" si="5"/>
        <v>0</v>
      </c>
      <c r="Q37" s="49"/>
      <c r="R37" s="52"/>
      <c r="S37" s="50">
        <f t="shared" si="9"/>
        <v>0</v>
      </c>
      <c r="T37" s="49"/>
      <c r="U37" s="52"/>
      <c r="V37" s="52"/>
      <c r="W37" s="50">
        <f t="shared" si="8"/>
        <v>285943.5</v>
      </c>
      <c r="X37" s="52"/>
      <c r="Y37" s="52"/>
      <c r="Z37" s="51" t="str">
        <f t="shared" si="1"/>
        <v>#REF!</v>
      </c>
    </row>
    <row r="38" ht="12.75" customHeight="1">
      <c r="A38" s="42"/>
      <c r="B38" s="43"/>
      <c r="C38" s="44" t="s">
        <v>63</v>
      </c>
      <c r="D38" s="45"/>
      <c r="E38" s="49"/>
      <c r="F38" s="50" t="str">
        <f t="shared" si="2"/>
        <v>#REF!</v>
      </c>
      <c r="G38" s="49">
        <v>6905.29</v>
      </c>
      <c r="H38" s="52"/>
      <c r="I38" s="52"/>
      <c r="J38" s="50">
        <f t="shared" si="7"/>
        <v>388116.43</v>
      </c>
      <c r="K38" s="52"/>
      <c r="L38" s="52"/>
      <c r="M38" s="50">
        <f t="shared" si="4"/>
        <v>0</v>
      </c>
      <c r="N38" s="52"/>
      <c r="O38" s="52"/>
      <c r="P38" s="52">
        <f t="shared" si="5"/>
        <v>0</v>
      </c>
      <c r="Q38" s="49"/>
      <c r="R38" s="52"/>
      <c r="S38" s="50">
        <f t="shared" si="9"/>
        <v>0</v>
      </c>
      <c r="T38" s="49">
        <f>-G38</f>
        <v>-6905.29</v>
      </c>
      <c r="U38" s="52">
        <f>-T38-V38</f>
        <v>4522.43</v>
      </c>
      <c r="V38" s="52">
        <v>2382.86</v>
      </c>
      <c r="W38" s="50">
        <f t="shared" si="8"/>
        <v>281421.07</v>
      </c>
      <c r="X38" s="52"/>
      <c r="Y38" s="52"/>
      <c r="Z38" s="51" t="str">
        <f t="shared" si="1"/>
        <v>#REF!</v>
      </c>
    </row>
    <row r="39" ht="12.75" customHeight="1">
      <c r="A39" s="42">
        <v>43497.0</v>
      </c>
      <c r="B39" s="43"/>
      <c r="C39" s="44" t="s">
        <v>64</v>
      </c>
      <c r="D39" s="45" t="s">
        <v>57</v>
      </c>
      <c r="E39" s="49"/>
      <c r="F39" s="50" t="str">
        <f t="shared" si="2"/>
        <v>#REF!</v>
      </c>
      <c r="G39" s="49"/>
      <c r="H39" s="52"/>
      <c r="I39" s="52"/>
      <c r="J39" s="50">
        <f t="shared" si="7"/>
        <v>388116.43</v>
      </c>
      <c r="K39" s="52"/>
      <c r="L39" s="52"/>
      <c r="M39" s="50">
        <f t="shared" si="4"/>
        <v>0</v>
      </c>
      <c r="N39" s="52"/>
      <c r="O39" s="52"/>
      <c r="P39" s="52">
        <f t="shared" si="5"/>
        <v>0</v>
      </c>
      <c r="Q39" s="49"/>
      <c r="R39" s="52"/>
      <c r="S39" s="50">
        <f t="shared" si="9"/>
        <v>0</v>
      </c>
      <c r="T39" s="49"/>
      <c r="U39" s="52"/>
      <c r="V39" s="52"/>
      <c r="W39" s="50">
        <f t="shared" si="8"/>
        <v>281421.07</v>
      </c>
      <c r="X39" s="52"/>
      <c r="Y39" s="52"/>
      <c r="Z39" s="51" t="str">
        <f t="shared" si="1"/>
        <v>#REF!</v>
      </c>
    </row>
    <row r="40" ht="12.75" customHeight="1">
      <c r="A40" s="42">
        <v>43524.0</v>
      </c>
      <c r="B40" s="43"/>
      <c r="C40" s="44" t="s">
        <v>60</v>
      </c>
      <c r="D40" s="45" t="s">
        <v>61</v>
      </c>
      <c r="E40" s="49"/>
      <c r="F40" s="50" t="str">
        <f t="shared" si="2"/>
        <v>#REF!</v>
      </c>
      <c r="G40" s="49">
        <v>4166.67</v>
      </c>
      <c r="H40" s="52">
        <f>G40</f>
        <v>4166.67</v>
      </c>
      <c r="I40" s="52"/>
      <c r="J40" s="50">
        <f t="shared" si="7"/>
        <v>392283.1</v>
      </c>
      <c r="K40" s="52"/>
      <c r="L40" s="52"/>
      <c r="M40" s="50">
        <f t="shared" si="4"/>
        <v>0</v>
      </c>
      <c r="N40" s="52"/>
      <c r="O40" s="52"/>
      <c r="P40" s="52">
        <f t="shared" si="5"/>
        <v>0</v>
      </c>
      <c r="Q40" s="49"/>
      <c r="R40" s="52"/>
      <c r="S40" s="50">
        <f t="shared" si="9"/>
        <v>0</v>
      </c>
      <c r="T40" s="52"/>
      <c r="U40" s="52"/>
      <c r="V40" s="52"/>
      <c r="W40" s="50">
        <f t="shared" si="8"/>
        <v>281421.07</v>
      </c>
      <c r="X40" s="52"/>
      <c r="Y40" s="52"/>
      <c r="Z40" s="51" t="str">
        <f t="shared" si="1"/>
        <v>#REF!</v>
      </c>
    </row>
    <row r="41" ht="12.75" customHeight="1">
      <c r="A41" s="42"/>
      <c r="B41" s="43"/>
      <c r="C41" s="44" t="s">
        <v>63</v>
      </c>
      <c r="D41" s="45"/>
      <c r="E41" s="49"/>
      <c r="F41" s="50" t="str">
        <f t="shared" si="2"/>
        <v>#REF!</v>
      </c>
      <c r="G41" s="49">
        <v>6246.73</v>
      </c>
      <c r="H41" s="52"/>
      <c r="I41" s="52"/>
      <c r="J41" s="50">
        <f t="shared" si="7"/>
        <v>398529.83</v>
      </c>
      <c r="K41" s="52"/>
      <c r="L41" s="52"/>
      <c r="M41" s="50">
        <f t="shared" si="4"/>
        <v>0</v>
      </c>
      <c r="N41" s="52"/>
      <c r="O41" s="52"/>
      <c r="P41" s="52">
        <f t="shared" si="5"/>
        <v>0</v>
      </c>
      <c r="Q41" s="49"/>
      <c r="R41" s="52"/>
      <c r="S41" s="50">
        <f t="shared" si="9"/>
        <v>0</v>
      </c>
      <c r="T41" s="49">
        <f>-G41</f>
        <v>-6246.73</v>
      </c>
      <c r="U41" s="52">
        <f>-T41-V41</f>
        <v>5074.14</v>
      </c>
      <c r="V41" s="52">
        <v>1172.59</v>
      </c>
      <c r="W41" s="50">
        <f t="shared" si="8"/>
        <v>276346.93</v>
      </c>
      <c r="X41" s="52"/>
      <c r="Y41" s="52"/>
      <c r="Z41" s="51" t="str">
        <f t="shared" si="1"/>
        <v>#REF!</v>
      </c>
    </row>
    <row r="42" ht="12.75" customHeight="1">
      <c r="A42" s="42">
        <v>43525.0</v>
      </c>
      <c r="B42" s="43"/>
      <c r="C42" s="44" t="s">
        <v>64</v>
      </c>
      <c r="D42" s="45" t="s">
        <v>57</v>
      </c>
      <c r="E42" s="49"/>
      <c r="F42" s="50" t="str">
        <f t="shared" si="2"/>
        <v>#REF!</v>
      </c>
      <c r="G42" s="49"/>
      <c r="H42" s="52"/>
      <c r="I42" s="52"/>
      <c r="J42" s="50">
        <f t="shared" si="7"/>
        <v>398529.83</v>
      </c>
      <c r="K42" s="52"/>
      <c r="L42" s="52"/>
      <c r="M42" s="50">
        <f t="shared" si="4"/>
        <v>0</v>
      </c>
      <c r="N42" s="52"/>
      <c r="O42" s="52"/>
      <c r="P42" s="52">
        <f t="shared" si="5"/>
        <v>0</v>
      </c>
      <c r="Q42" s="49"/>
      <c r="R42" s="52"/>
      <c r="S42" s="50">
        <f t="shared" si="9"/>
        <v>0</v>
      </c>
      <c r="T42" s="49"/>
      <c r="U42" s="52"/>
      <c r="V42" s="52"/>
      <c r="W42" s="50">
        <f t="shared" si="8"/>
        <v>276346.93</v>
      </c>
      <c r="X42" s="52"/>
      <c r="Y42" s="52"/>
      <c r="Z42" s="51" t="str">
        <f t="shared" si="1"/>
        <v>#REF!</v>
      </c>
    </row>
    <row r="43" ht="12.75" customHeight="1">
      <c r="A43" s="42">
        <v>43552.0</v>
      </c>
      <c r="B43" s="43"/>
      <c r="C43" s="44" t="s">
        <v>60</v>
      </c>
      <c r="D43" s="45" t="s">
        <v>61</v>
      </c>
      <c r="E43" s="49"/>
      <c r="F43" s="50" t="str">
        <f t="shared" si="2"/>
        <v>#REF!</v>
      </c>
      <c r="G43" s="49">
        <v>4166.67</v>
      </c>
      <c r="H43" s="52">
        <f>G43</f>
        <v>4166.67</v>
      </c>
      <c r="I43" s="52"/>
      <c r="J43" s="50">
        <f t="shared" si="7"/>
        <v>402696.5</v>
      </c>
      <c r="K43" s="52"/>
      <c r="L43" s="52"/>
      <c r="M43" s="50">
        <f t="shared" si="4"/>
        <v>0</v>
      </c>
      <c r="N43" s="52"/>
      <c r="O43" s="52"/>
      <c r="P43" s="52">
        <f t="shared" si="5"/>
        <v>0</v>
      </c>
      <c r="Q43" s="49"/>
      <c r="R43" s="52"/>
      <c r="S43" s="50">
        <f t="shared" si="9"/>
        <v>0</v>
      </c>
      <c r="T43" s="49"/>
      <c r="U43" s="52"/>
      <c r="V43" s="52"/>
      <c r="W43" s="50">
        <f t="shared" si="8"/>
        <v>276346.93</v>
      </c>
      <c r="X43" s="52"/>
      <c r="Y43" s="52"/>
      <c r="Z43" s="51" t="str">
        <f t="shared" si="1"/>
        <v>#REF!</v>
      </c>
    </row>
    <row r="44" ht="12.75" customHeight="1">
      <c r="A44" s="42"/>
      <c r="B44" s="43"/>
      <c r="C44" s="44" t="s">
        <v>63</v>
      </c>
      <c r="D44" s="45"/>
      <c r="E44" s="49"/>
      <c r="F44" s="50" t="str">
        <f t="shared" si="2"/>
        <v>#REF!</v>
      </c>
      <c r="G44" s="49">
        <v>6246.73</v>
      </c>
      <c r="H44" s="52"/>
      <c r="I44" s="52"/>
      <c r="J44" s="50">
        <f t="shared" si="7"/>
        <v>408943.23</v>
      </c>
      <c r="K44" s="52"/>
      <c r="L44" s="52"/>
      <c r="M44" s="50">
        <f t="shared" si="4"/>
        <v>0</v>
      </c>
      <c r="N44" s="52"/>
      <c r="O44" s="52"/>
      <c r="P44" s="52">
        <f t="shared" si="5"/>
        <v>0</v>
      </c>
      <c r="Q44" s="49"/>
      <c r="R44" s="52"/>
      <c r="S44" s="50">
        <f t="shared" si="9"/>
        <v>0</v>
      </c>
      <c r="T44" s="49">
        <f>-G44</f>
        <v>-6246.73</v>
      </c>
      <c r="U44" s="52">
        <f>-T44-V44</f>
        <v>5095.28</v>
      </c>
      <c r="V44" s="52">
        <v>1151.45</v>
      </c>
      <c r="W44" s="50">
        <f t="shared" si="8"/>
        <v>271251.65</v>
      </c>
      <c r="X44" s="52"/>
      <c r="Y44" s="52"/>
      <c r="Z44" s="51" t="str">
        <f t="shared" si="1"/>
        <v>#REF!</v>
      </c>
    </row>
    <row r="45" ht="12.75" customHeight="1">
      <c r="A45" s="42">
        <v>43564.0</v>
      </c>
      <c r="B45" s="43"/>
      <c r="C45" s="44" t="s">
        <v>64</v>
      </c>
      <c r="D45" s="45" t="s">
        <v>57</v>
      </c>
      <c r="E45" s="49"/>
      <c r="F45" s="50" t="str">
        <f t="shared" si="2"/>
        <v>#REF!</v>
      </c>
      <c r="G45" s="49"/>
      <c r="H45" s="52"/>
      <c r="I45" s="52">
        <v>310.74</v>
      </c>
      <c r="J45" s="50">
        <f t="shared" si="7"/>
        <v>409253.97</v>
      </c>
      <c r="K45" s="52"/>
      <c r="L45" s="52"/>
      <c r="M45" s="50">
        <f t="shared" si="4"/>
        <v>0</v>
      </c>
      <c r="N45" s="52"/>
      <c r="O45" s="52"/>
      <c r="P45" s="52">
        <f t="shared" si="5"/>
        <v>0</v>
      </c>
      <c r="Q45" s="49"/>
      <c r="R45" s="52"/>
      <c r="S45" s="50">
        <f t="shared" si="9"/>
        <v>0</v>
      </c>
      <c r="T45" s="49"/>
      <c r="U45" s="52"/>
      <c r="V45" s="52"/>
      <c r="W45" s="50">
        <f t="shared" si="8"/>
        <v>271251.65</v>
      </c>
      <c r="X45" s="52"/>
      <c r="Y45" s="52"/>
      <c r="Z45" s="51" t="str">
        <f t="shared" si="1"/>
        <v>#REF!</v>
      </c>
    </row>
    <row r="46" ht="12.75" customHeight="1">
      <c r="A46" s="42">
        <v>43585.0</v>
      </c>
      <c r="B46" s="43"/>
      <c r="C46" s="44" t="s">
        <v>60</v>
      </c>
      <c r="D46" s="45" t="s">
        <v>61</v>
      </c>
      <c r="E46" s="49"/>
      <c r="F46" s="50" t="str">
        <f t="shared" si="2"/>
        <v>#REF!</v>
      </c>
      <c r="G46" s="49">
        <v>4166.67</v>
      </c>
      <c r="H46" s="52">
        <f>G46</f>
        <v>4166.67</v>
      </c>
      <c r="I46" s="52"/>
      <c r="J46" s="50">
        <f t="shared" si="7"/>
        <v>413420.64</v>
      </c>
      <c r="K46" s="52"/>
      <c r="L46" s="52"/>
      <c r="M46" s="50">
        <f t="shared" si="4"/>
        <v>0</v>
      </c>
      <c r="N46" s="52"/>
      <c r="O46" s="52"/>
      <c r="P46" s="52">
        <f t="shared" si="5"/>
        <v>0</v>
      </c>
      <c r="Q46" s="49"/>
      <c r="R46" s="52"/>
      <c r="S46" s="50">
        <f t="shared" si="9"/>
        <v>0</v>
      </c>
      <c r="T46" s="49"/>
      <c r="U46" s="52"/>
      <c r="V46" s="52"/>
      <c r="W46" s="50">
        <f t="shared" si="8"/>
        <v>271251.65</v>
      </c>
      <c r="X46" s="52"/>
      <c r="Y46" s="52"/>
      <c r="Z46" s="51" t="str">
        <f t="shared" si="1"/>
        <v>#REF!</v>
      </c>
    </row>
    <row r="47" ht="12.75" customHeight="1">
      <c r="A47" s="42"/>
      <c r="B47" s="43"/>
      <c r="C47" s="44" t="s">
        <v>63</v>
      </c>
      <c r="D47" s="45"/>
      <c r="E47" s="49"/>
      <c r="F47" s="50" t="str">
        <f t="shared" si="2"/>
        <v>#REF!</v>
      </c>
      <c r="G47" s="49">
        <v>6246.73</v>
      </c>
      <c r="H47" s="52"/>
      <c r="I47" s="52"/>
      <c r="J47" s="60">
        <f t="shared" si="7"/>
        <v>419667.37</v>
      </c>
      <c r="K47" s="52"/>
      <c r="L47" s="52"/>
      <c r="M47" s="50">
        <f t="shared" si="4"/>
        <v>0</v>
      </c>
      <c r="N47" s="52"/>
      <c r="O47" s="52"/>
      <c r="P47" s="52">
        <f t="shared" si="5"/>
        <v>0</v>
      </c>
      <c r="Q47" s="49"/>
      <c r="R47" s="52"/>
      <c r="S47" s="50">
        <f t="shared" si="9"/>
        <v>0</v>
      </c>
      <c r="T47" s="49">
        <f t="shared" ref="T47:T48" si="10">-G47</f>
        <v>-6246.73</v>
      </c>
      <c r="U47" s="52">
        <f t="shared" ref="U47:U48" si="11">-T47-V47</f>
        <v>5116.51</v>
      </c>
      <c r="V47" s="52">
        <v>1130.22</v>
      </c>
      <c r="W47" s="50">
        <f t="shared" si="8"/>
        <v>266135.14</v>
      </c>
      <c r="X47" s="52"/>
      <c r="Y47" s="52"/>
      <c r="Z47" s="51" t="str">
        <f t="shared" si="1"/>
        <v>#REF!</v>
      </c>
    </row>
    <row r="48" ht="12.75" customHeight="1">
      <c r="A48" s="42">
        <v>43595.0</v>
      </c>
      <c r="B48" s="43"/>
      <c r="C48" s="44" t="s">
        <v>77</v>
      </c>
      <c r="D48" s="45"/>
      <c r="E48" s="49"/>
      <c r="F48" s="50"/>
      <c r="G48" s="49">
        <v>1975.68</v>
      </c>
      <c r="H48" s="52"/>
      <c r="I48" s="52"/>
      <c r="J48" s="50">
        <f t="shared" si="7"/>
        <v>421643.05</v>
      </c>
      <c r="K48" s="52"/>
      <c r="L48" s="52"/>
      <c r="M48" s="50">
        <f t="shared" si="4"/>
        <v>0</v>
      </c>
      <c r="N48" s="52"/>
      <c r="O48" s="52"/>
      <c r="P48" s="52">
        <f t="shared" si="5"/>
        <v>0</v>
      </c>
      <c r="Q48" s="49"/>
      <c r="R48" s="52"/>
      <c r="S48" s="50">
        <f t="shared" si="9"/>
        <v>0</v>
      </c>
      <c r="T48" s="49">
        <f t="shared" si="10"/>
        <v>-1975.68</v>
      </c>
      <c r="U48" s="52" t="str">
        <f t="shared" si="11"/>
        <v>#REF!</v>
      </c>
      <c r="V48" s="52" t="str">
        <f>'[1]Repayment adj'!B6</f>
        <v>#REF!</v>
      </c>
      <c r="W48" s="60" t="str">
        <f t="shared" si="8"/>
        <v>#REF!</v>
      </c>
      <c r="X48" s="52"/>
      <c r="Y48" s="52"/>
      <c r="Z48" s="51" t="str">
        <f t="shared" si="1"/>
        <v>#REF!</v>
      </c>
    </row>
    <row r="49" ht="12.75" customHeight="1">
      <c r="A49" s="42"/>
      <c r="B49" s="43"/>
      <c r="C49" s="44"/>
      <c r="D49" s="45"/>
      <c r="E49" s="49"/>
      <c r="F49" s="50"/>
      <c r="G49" s="49"/>
      <c r="H49" s="52"/>
      <c r="I49" s="52"/>
      <c r="J49" s="50">
        <f t="shared" si="7"/>
        <v>421643.05</v>
      </c>
      <c r="K49" s="52"/>
      <c r="L49" s="52"/>
      <c r="M49" s="50">
        <f t="shared" si="4"/>
        <v>0</v>
      </c>
      <c r="N49" s="52"/>
      <c r="O49" s="52"/>
      <c r="P49" s="52"/>
      <c r="Q49" s="49"/>
      <c r="R49" s="52"/>
      <c r="S49" s="50"/>
      <c r="T49" s="49"/>
      <c r="U49" s="52"/>
      <c r="V49" s="52"/>
      <c r="W49" s="50" t="str">
        <f t="shared" si="8"/>
        <v>#REF!</v>
      </c>
      <c r="X49" s="52"/>
      <c r="Y49" s="52"/>
      <c r="Z49" s="51"/>
    </row>
    <row r="50" ht="12.75" customHeight="1">
      <c r="A50" s="42"/>
      <c r="B50" s="43"/>
      <c r="C50" s="44"/>
      <c r="D50" s="45"/>
      <c r="E50" s="49"/>
      <c r="F50" s="50"/>
      <c r="G50" s="49"/>
      <c r="H50" s="52"/>
      <c r="I50" s="52"/>
      <c r="J50" s="50">
        <f t="shared" si="7"/>
        <v>421643.05</v>
      </c>
      <c r="K50" s="52"/>
      <c r="L50" s="52"/>
      <c r="M50" s="50">
        <f t="shared" si="4"/>
        <v>0</v>
      </c>
      <c r="N50" s="52"/>
      <c r="O50" s="52"/>
      <c r="P50" s="52"/>
      <c r="Q50" s="49"/>
      <c r="R50" s="52"/>
      <c r="S50" s="50"/>
      <c r="T50" s="49"/>
      <c r="U50" s="52"/>
      <c r="V50" s="52"/>
      <c r="W50" s="50" t="str">
        <f t="shared" si="8"/>
        <v>#REF!</v>
      </c>
      <c r="X50" s="52"/>
      <c r="Y50" s="52"/>
      <c r="Z50" s="51"/>
    </row>
    <row r="51" ht="12.75" customHeight="1">
      <c r="A51" s="42"/>
      <c r="B51" s="43"/>
      <c r="C51" s="44"/>
      <c r="D51" s="45"/>
      <c r="E51" s="49"/>
      <c r="F51" s="50"/>
      <c r="G51" s="49"/>
      <c r="H51" s="52"/>
      <c r="I51" s="52"/>
      <c r="J51" s="50">
        <f t="shared" si="7"/>
        <v>421643.05</v>
      </c>
      <c r="K51" s="52"/>
      <c r="L51" s="52"/>
      <c r="M51" s="50">
        <f t="shared" si="4"/>
        <v>0</v>
      </c>
      <c r="N51" s="52"/>
      <c r="O51" s="52"/>
      <c r="P51" s="52">
        <f>P48+N51</f>
        <v>0</v>
      </c>
      <c r="Q51" s="49"/>
      <c r="R51" s="52"/>
      <c r="S51" s="50">
        <f>S48+Q51</f>
        <v>0</v>
      </c>
      <c r="T51" s="52"/>
      <c r="U51" s="52"/>
      <c r="V51" s="52"/>
      <c r="W51" s="50" t="str">
        <f t="shared" si="8"/>
        <v>#REF!</v>
      </c>
      <c r="X51" s="52"/>
      <c r="Y51" s="52"/>
      <c r="Z51" s="51" t="str">
        <f t="shared" ref="Z51:Z58" si="12">F51+J51+M51+P51+S51+W51</f>
        <v>#REF!</v>
      </c>
    </row>
    <row r="52" ht="12.75" customHeight="1">
      <c r="A52" s="42"/>
      <c r="B52" s="43"/>
      <c r="C52" s="44"/>
      <c r="D52" s="45"/>
      <c r="E52" s="49"/>
      <c r="F52" s="50"/>
      <c r="G52" s="49"/>
      <c r="H52" s="52"/>
      <c r="I52" s="52"/>
      <c r="J52" s="50">
        <f t="shared" si="7"/>
        <v>421643.05</v>
      </c>
      <c r="K52" s="52"/>
      <c r="L52" s="52"/>
      <c r="M52" s="50">
        <f t="shared" si="4"/>
        <v>0</v>
      </c>
      <c r="N52" s="52"/>
      <c r="O52" s="52"/>
      <c r="P52" s="52">
        <f t="shared" ref="P52:P57" si="13">P51+N52</f>
        <v>0</v>
      </c>
      <c r="Q52" s="49"/>
      <c r="R52" s="52"/>
      <c r="S52" s="50">
        <f t="shared" ref="S52:S57" si="14">S51+Q52</f>
        <v>0</v>
      </c>
      <c r="T52" s="49"/>
      <c r="U52" s="52"/>
      <c r="V52" s="52"/>
      <c r="W52" s="50" t="str">
        <f t="shared" si="8"/>
        <v>#REF!</v>
      </c>
      <c r="X52" s="52"/>
      <c r="Y52" s="52"/>
      <c r="Z52" s="51" t="str">
        <f t="shared" si="12"/>
        <v>#REF!</v>
      </c>
    </row>
    <row r="53" ht="12.75" hidden="1" customHeight="1">
      <c r="A53" s="56"/>
      <c r="B53" s="43"/>
      <c r="C53" s="44"/>
      <c r="D53" s="44"/>
      <c r="E53" s="52"/>
      <c r="F53" s="52"/>
      <c r="G53" s="52"/>
      <c r="H53" s="52"/>
      <c r="I53" s="52"/>
      <c r="J53" s="50">
        <f t="shared" si="7"/>
        <v>421643.05</v>
      </c>
      <c r="K53" s="52"/>
      <c r="L53" s="52"/>
      <c r="M53" s="50">
        <f t="shared" si="4"/>
        <v>0</v>
      </c>
      <c r="N53" s="52"/>
      <c r="O53" s="52"/>
      <c r="P53" s="52">
        <f t="shared" si="13"/>
        <v>0</v>
      </c>
      <c r="Q53" s="49"/>
      <c r="R53" s="52"/>
      <c r="S53" s="50">
        <f t="shared" si="14"/>
        <v>0</v>
      </c>
      <c r="T53" s="52"/>
      <c r="U53" s="52"/>
      <c r="V53" s="52"/>
      <c r="W53" s="50" t="str">
        <f t="shared" si="8"/>
        <v>#REF!</v>
      </c>
      <c r="X53" s="52"/>
      <c r="Y53" s="52"/>
      <c r="Z53" s="51" t="str">
        <f t="shared" si="12"/>
        <v>#REF!</v>
      </c>
    </row>
    <row r="54" ht="12.75" hidden="1" customHeight="1">
      <c r="A54" s="19"/>
      <c r="B54" s="43"/>
      <c r="C54" s="19"/>
      <c r="D54" s="44"/>
      <c r="E54" s="52"/>
      <c r="F54" s="52">
        <f>F53+E54</f>
        <v>0</v>
      </c>
      <c r="G54" s="52"/>
      <c r="H54" s="52"/>
      <c r="I54" s="52"/>
      <c r="J54" s="50">
        <f t="shared" si="7"/>
        <v>421643.05</v>
      </c>
      <c r="K54" s="52"/>
      <c r="L54" s="52"/>
      <c r="M54" s="50">
        <f t="shared" si="4"/>
        <v>0</v>
      </c>
      <c r="N54" s="52"/>
      <c r="O54" s="52"/>
      <c r="P54" s="52">
        <f t="shared" si="13"/>
        <v>0</v>
      </c>
      <c r="Q54" s="49"/>
      <c r="R54" s="52"/>
      <c r="S54" s="50">
        <f t="shared" si="14"/>
        <v>0</v>
      </c>
      <c r="T54" s="52"/>
      <c r="U54" s="52"/>
      <c r="V54" s="52"/>
      <c r="W54" s="50" t="str">
        <f t="shared" si="8"/>
        <v>#REF!</v>
      </c>
      <c r="X54" s="52"/>
      <c r="Y54" s="52"/>
      <c r="Z54" s="51" t="str">
        <f t="shared" si="12"/>
        <v>#REF!</v>
      </c>
    </row>
    <row r="55" ht="12.75" hidden="1" customHeight="1">
      <c r="A55" s="42"/>
      <c r="B55" s="43"/>
      <c r="C55" s="44"/>
      <c r="D55" s="45"/>
      <c r="E55" s="49"/>
      <c r="F55" s="50"/>
      <c r="G55" s="49"/>
      <c r="H55" s="52"/>
      <c r="I55" s="52"/>
      <c r="J55" s="50">
        <f t="shared" si="7"/>
        <v>421643.05</v>
      </c>
      <c r="K55" s="52"/>
      <c r="L55" s="52"/>
      <c r="M55" s="50">
        <f t="shared" si="4"/>
        <v>0</v>
      </c>
      <c r="N55" s="52"/>
      <c r="O55" s="52"/>
      <c r="P55" s="52">
        <f t="shared" si="13"/>
        <v>0</v>
      </c>
      <c r="Q55" s="49"/>
      <c r="R55" s="52"/>
      <c r="S55" s="50">
        <f t="shared" si="14"/>
        <v>0</v>
      </c>
      <c r="T55" s="49"/>
      <c r="U55" s="52"/>
      <c r="V55" s="52"/>
      <c r="W55" s="50" t="str">
        <f t="shared" si="8"/>
        <v>#REF!</v>
      </c>
      <c r="X55" s="52"/>
      <c r="Y55" s="52"/>
      <c r="Z55" s="51" t="str">
        <f t="shared" si="12"/>
        <v>#REF!</v>
      </c>
    </row>
    <row r="56" ht="12.75" hidden="1" customHeight="1">
      <c r="A56" s="56"/>
      <c r="B56" s="43"/>
      <c r="C56" s="44"/>
      <c r="D56" s="44"/>
      <c r="E56" s="52"/>
      <c r="F56" s="52">
        <f t="shared" ref="F56:F57" si="15">F55+E56</f>
        <v>0</v>
      </c>
      <c r="G56" s="52"/>
      <c r="H56" s="52"/>
      <c r="I56" s="52"/>
      <c r="J56" s="50">
        <f t="shared" si="7"/>
        <v>421643.05</v>
      </c>
      <c r="K56" s="52"/>
      <c r="L56" s="52"/>
      <c r="M56" s="50">
        <f t="shared" si="4"/>
        <v>0</v>
      </c>
      <c r="N56" s="52"/>
      <c r="O56" s="52"/>
      <c r="P56" s="52">
        <f t="shared" si="13"/>
        <v>0</v>
      </c>
      <c r="Q56" s="49"/>
      <c r="R56" s="52"/>
      <c r="S56" s="50">
        <f t="shared" si="14"/>
        <v>0</v>
      </c>
      <c r="T56" s="52"/>
      <c r="U56" s="52"/>
      <c r="V56" s="52"/>
      <c r="W56" s="50" t="str">
        <f t="shared" si="8"/>
        <v>#REF!</v>
      </c>
      <c r="X56" s="52"/>
      <c r="Y56" s="52"/>
      <c r="Z56" s="51" t="str">
        <f t="shared" si="12"/>
        <v>#REF!</v>
      </c>
    </row>
    <row r="57" ht="12.75" hidden="1" customHeight="1">
      <c r="A57" s="19"/>
      <c r="B57" s="43"/>
      <c r="C57" s="19"/>
      <c r="D57" s="44"/>
      <c r="E57" s="52"/>
      <c r="F57" s="52">
        <f t="shared" si="15"/>
        <v>0</v>
      </c>
      <c r="G57" s="52"/>
      <c r="H57" s="52"/>
      <c r="I57" s="52"/>
      <c r="J57" s="50">
        <f t="shared" si="7"/>
        <v>421643.05</v>
      </c>
      <c r="K57" s="52"/>
      <c r="L57" s="52"/>
      <c r="M57" s="50">
        <f t="shared" si="4"/>
        <v>0</v>
      </c>
      <c r="N57" s="52"/>
      <c r="O57" s="52"/>
      <c r="P57" s="52">
        <f t="shared" si="13"/>
        <v>0</v>
      </c>
      <c r="Q57" s="49"/>
      <c r="R57" s="52"/>
      <c r="S57" s="50">
        <f t="shared" si="14"/>
        <v>0</v>
      </c>
      <c r="T57" s="52"/>
      <c r="U57" s="52"/>
      <c r="V57" s="52"/>
      <c r="W57" s="50" t="str">
        <f t="shared" si="8"/>
        <v>#REF!</v>
      </c>
      <c r="X57" s="52"/>
      <c r="Y57" s="52"/>
      <c r="Z57" s="51" t="str">
        <f t="shared" si="12"/>
        <v>#REF!</v>
      </c>
    </row>
    <row r="58" ht="12.75" hidden="1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51">
        <f t="shared" si="12"/>
        <v>0</v>
      </c>
    </row>
    <row r="59" ht="12.75" customHeight="1">
      <c r="A59" s="42" t="s">
        <v>47</v>
      </c>
      <c r="B59" s="43"/>
      <c r="C59" s="44" t="s">
        <v>78</v>
      </c>
      <c r="D59" s="61" t="str">
        <f>I59+R59+V59</f>
        <v>#REF!</v>
      </c>
      <c r="E59" s="49"/>
      <c r="F59" s="50">
        <f>F58+E59</f>
        <v>0</v>
      </c>
      <c r="G59" s="49"/>
      <c r="H59" s="62">
        <f t="shared" ref="H59:I59" si="16">SUM(H10:H58)</f>
        <v>50000.04</v>
      </c>
      <c r="I59" s="62">
        <f t="shared" si="16"/>
        <v>887.25</v>
      </c>
      <c r="J59" s="50">
        <f>J58+G59</f>
        <v>0</v>
      </c>
      <c r="K59" s="49"/>
      <c r="L59" s="52"/>
      <c r="M59" s="50"/>
      <c r="N59" s="49"/>
      <c r="O59" s="52"/>
      <c r="P59" s="50">
        <f>P58+N59</f>
        <v>0</v>
      </c>
      <c r="Q59" s="49"/>
      <c r="R59" s="62">
        <f>SUM(R58)</f>
        <v>0</v>
      </c>
      <c r="S59" s="19"/>
      <c r="T59" s="49"/>
      <c r="U59" s="62" t="str">
        <f t="shared" ref="U59:V59" si="17">SUM(U10:U58)</f>
        <v>#REF!</v>
      </c>
      <c r="V59" s="62" t="str">
        <f t="shared" si="17"/>
        <v>#REF!</v>
      </c>
      <c r="W59" s="20"/>
      <c r="X59" s="20"/>
      <c r="Y59" s="20"/>
      <c r="Z59" s="20"/>
    </row>
    <row r="60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mergeCells count="6">
    <mergeCell ref="E6:F6"/>
    <mergeCell ref="G6:J6"/>
    <mergeCell ref="K6:M6"/>
    <mergeCell ref="N6:P6"/>
    <mergeCell ref="Q6:S6"/>
    <mergeCell ref="X6:Y6"/>
  </mergeCells>
  <printOptions gridLines="1"/>
  <pageMargins bottom="0.7480314960629921" footer="0.0" header="0.0" left="0.2362204724409449" right="0.2362204724409449" top="0.7480314960629921"/>
  <pageSetup paperSize="9" orientation="landscape"/>
  <headerFooter>
    <oddFooter>&amp;L&amp;F&amp;F&amp;A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2019-12-10T16:13:01Z</dcterms:created>
  <dc:creator>Jo Redford</dc:creator>
</cp:coreProperties>
</file>