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Work to be done 26032019\"/>
    </mc:Choice>
  </mc:AlternateContent>
  <xr:revisionPtr revIDLastSave="0" documentId="8_{90855DFE-D67F-472E-B749-82E4B86586EF}" xr6:coauthVersionLast="45" xr6:coauthVersionMax="45" xr10:uidLastSave="{00000000-0000-0000-0000-000000000000}"/>
  <bookViews>
    <workbookView xWindow="20370" yWindow="-120" windowWidth="29040" windowHeight="15990" xr2:uid="{8B58287D-24D8-4680-A4CC-0DE671F06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18" i="1"/>
  <c r="E17" i="1"/>
  <c r="E16" i="1"/>
  <c r="M6" i="1"/>
  <c r="K6" i="1"/>
  <c r="G6" i="1"/>
  <c r="I6" i="1" s="1"/>
  <c r="M5" i="1"/>
  <c r="G5" i="1"/>
  <c r="I5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F16" i="1" s="1"/>
  <c r="N6" i="1" l="1"/>
  <c r="K7" i="1" s="1"/>
  <c r="F5" i="1"/>
  <c r="J5" i="1" s="1"/>
  <c r="F6" i="1"/>
  <c r="F7" i="1"/>
  <c r="F8" i="1"/>
  <c r="F9" i="1"/>
  <c r="F10" i="1"/>
  <c r="F11" i="1"/>
  <c r="F13" i="1"/>
  <c r="F15" i="1"/>
  <c r="J6" i="1"/>
  <c r="G7" i="1"/>
  <c r="F12" i="1"/>
  <c r="F14" i="1"/>
  <c r="D17" i="1"/>
  <c r="E19" i="1"/>
  <c r="E47" i="1"/>
  <c r="M7" i="1" l="1"/>
  <c r="N7" i="1" s="1"/>
  <c r="K8" i="1" s="1"/>
  <c r="E20" i="1"/>
  <c r="I7" i="1"/>
  <c r="J7" i="1" s="1"/>
  <c r="G8" i="1" s="1"/>
  <c r="N5" i="1"/>
  <c r="E48" i="1"/>
  <c r="D18" i="1"/>
  <c r="F17" i="1"/>
  <c r="I8" i="1" l="1"/>
  <c r="J8" i="1" s="1"/>
  <c r="G9" i="1" s="1"/>
  <c r="M8" i="1"/>
  <c r="N8" i="1" s="1"/>
  <c r="K9" i="1" s="1"/>
  <c r="F18" i="1"/>
  <c r="D19" i="1"/>
  <c r="E21" i="1"/>
  <c r="E49" i="1"/>
  <c r="M9" i="1" l="1"/>
  <c r="N9" i="1" s="1"/>
  <c r="K10" i="1" s="1"/>
  <c r="I9" i="1"/>
  <c r="J9" i="1" s="1"/>
  <c r="G10" i="1"/>
  <c r="E22" i="1"/>
  <c r="E50" i="1"/>
  <c r="D20" i="1"/>
  <c r="F19" i="1"/>
  <c r="M10" i="1" l="1"/>
  <c r="N10" i="1" s="1"/>
  <c r="K11" i="1" s="1"/>
  <c r="E51" i="1"/>
  <c r="I10" i="1"/>
  <c r="J10" i="1" s="1"/>
  <c r="G11" i="1" s="1"/>
  <c r="F20" i="1"/>
  <c r="D21" i="1"/>
  <c r="E23" i="1"/>
  <c r="I11" i="1" l="1"/>
  <c r="J11" i="1" s="1"/>
  <c r="G12" i="1"/>
  <c r="M11" i="1"/>
  <c r="N11" i="1" s="1"/>
  <c r="K12" i="1"/>
  <c r="E52" i="1"/>
  <c r="E24" i="1"/>
  <c r="D22" i="1"/>
  <c r="F21" i="1"/>
  <c r="E25" i="1" l="1"/>
  <c r="M12" i="1"/>
  <c r="N12" i="1" s="1"/>
  <c r="K13" i="1" s="1"/>
  <c r="D23" i="1"/>
  <c r="F22" i="1"/>
  <c r="I12" i="1"/>
  <c r="J12" i="1" s="1"/>
  <c r="G13" i="1" s="1"/>
  <c r="E53" i="1"/>
  <c r="M13" i="1" l="1"/>
  <c r="N13" i="1" s="1"/>
  <c r="K14" i="1" s="1"/>
  <c r="I13" i="1"/>
  <c r="J13" i="1" s="1"/>
  <c r="G14" i="1"/>
  <c r="E54" i="1"/>
  <c r="D24" i="1"/>
  <c r="F23" i="1"/>
  <c r="E26" i="1"/>
  <c r="K15" i="1" l="1"/>
  <c r="M14" i="1"/>
  <c r="N14" i="1" s="1"/>
  <c r="L15" i="1" s="1"/>
  <c r="F24" i="1"/>
  <c r="D25" i="1"/>
  <c r="E27" i="1"/>
  <c r="I14" i="1"/>
  <c r="J14" i="1" s="1"/>
  <c r="H15" i="1" s="1"/>
  <c r="G15" i="1"/>
  <c r="E55" i="1"/>
  <c r="I15" i="1" l="1"/>
  <c r="J15" i="1" s="1"/>
  <c r="H16" i="1" s="1"/>
  <c r="E28" i="1"/>
  <c r="D26" i="1"/>
  <c r="F25" i="1"/>
  <c r="E56" i="1"/>
  <c r="E57" i="1" s="1"/>
  <c r="M15" i="1"/>
  <c r="N15" i="1" s="1"/>
  <c r="L16" i="1" s="1"/>
  <c r="K16" i="1"/>
  <c r="K17" i="1" l="1"/>
  <c r="M16" i="1"/>
  <c r="N16" i="1" s="1"/>
  <c r="L17" i="1" s="1"/>
  <c r="E59" i="1"/>
  <c r="E58" i="1"/>
  <c r="E29" i="1"/>
  <c r="F26" i="1"/>
  <c r="D27" i="1"/>
  <c r="G16" i="1"/>
  <c r="E60" i="1" l="1"/>
  <c r="I16" i="1"/>
  <c r="J16" i="1" s="1"/>
  <c r="H17" i="1" s="1"/>
  <c r="D28" i="1"/>
  <c r="F27" i="1"/>
  <c r="E30" i="1"/>
  <c r="K18" i="1"/>
  <c r="M17" i="1"/>
  <c r="N17" i="1" s="1"/>
  <c r="L18" i="1" s="1"/>
  <c r="F28" i="1" l="1"/>
  <c r="D29" i="1"/>
  <c r="E61" i="1"/>
  <c r="E31" i="1"/>
  <c r="G17" i="1"/>
  <c r="M18" i="1"/>
  <c r="N18" i="1" s="1"/>
  <c r="L19" i="1" s="1"/>
  <c r="E62" i="1" l="1"/>
  <c r="K19" i="1"/>
  <c r="E32" i="1"/>
  <c r="D30" i="1"/>
  <c r="F29" i="1"/>
  <c r="I17" i="1"/>
  <c r="J17" i="1" s="1"/>
  <c r="H18" i="1" s="1"/>
  <c r="G18" i="1"/>
  <c r="M19" i="1" l="1"/>
  <c r="N19" i="1" s="1"/>
  <c r="L20" i="1" s="1"/>
  <c r="E63" i="1"/>
  <c r="E64" i="1"/>
  <c r="D31" i="1"/>
  <c r="F30" i="1"/>
  <c r="I18" i="1"/>
  <c r="J18" i="1" s="1"/>
  <c r="H19" i="1" s="1"/>
  <c r="E33" i="1"/>
  <c r="F31" i="1" l="1"/>
  <c r="D32" i="1"/>
  <c r="E65" i="1"/>
  <c r="G19" i="1"/>
  <c r="E34" i="1"/>
  <c r="K20" i="1"/>
  <c r="K21" i="1" l="1"/>
  <c r="M20" i="1"/>
  <c r="N20" i="1" s="1"/>
  <c r="L21" i="1" s="1"/>
  <c r="E66" i="1"/>
  <c r="I19" i="1"/>
  <c r="J19" i="1" s="1"/>
  <c r="H20" i="1" s="1"/>
  <c r="G20" i="1"/>
  <c r="D33" i="1"/>
  <c r="F32" i="1"/>
  <c r="E35" i="1"/>
  <c r="D34" i="1" l="1"/>
  <c r="F33" i="1"/>
  <c r="I20" i="1"/>
  <c r="J20" i="1" s="1"/>
  <c r="H21" i="1" s="1"/>
  <c r="E67" i="1"/>
  <c r="E36" i="1"/>
  <c r="M21" i="1"/>
  <c r="N21" i="1" s="1"/>
  <c r="L22" i="1" s="1"/>
  <c r="K22" i="1"/>
  <c r="G21" i="1" l="1"/>
  <c r="M22" i="1"/>
  <c r="N22" i="1" s="1"/>
  <c r="L23" i="1" s="1"/>
  <c r="E37" i="1"/>
  <c r="E68" i="1"/>
  <c r="F34" i="1"/>
  <c r="D35" i="1"/>
  <c r="F35" i="1" l="1"/>
  <c r="D36" i="1"/>
  <c r="E69" i="1"/>
  <c r="K23" i="1"/>
  <c r="G22" i="1"/>
  <c r="I21" i="1"/>
  <c r="J21" i="1" s="1"/>
  <c r="H22" i="1" s="1"/>
  <c r="E70" i="1" l="1"/>
  <c r="G23" i="1"/>
  <c r="I22" i="1"/>
  <c r="J22" i="1" s="1"/>
  <c r="H23" i="1" s="1"/>
  <c r="M23" i="1"/>
  <c r="N23" i="1" s="1"/>
  <c r="L24" i="1" s="1"/>
  <c r="D37" i="1"/>
  <c r="F36" i="1"/>
  <c r="I23" i="1" l="1"/>
  <c r="J23" i="1" s="1"/>
  <c r="H24" i="1" s="1"/>
  <c r="K24" i="1"/>
  <c r="E71" i="1"/>
  <c r="D38" i="1"/>
  <c r="F37" i="1"/>
  <c r="F38" i="1" l="1"/>
  <c r="D39" i="1"/>
  <c r="E72" i="1"/>
  <c r="M24" i="1"/>
  <c r="N24" i="1" s="1"/>
  <c r="L25" i="1" s="1"/>
  <c r="G24" i="1"/>
  <c r="G25" i="1" l="1"/>
  <c r="I24" i="1"/>
  <c r="J24" i="1" s="1"/>
  <c r="H25" i="1" s="1"/>
  <c r="E73" i="1"/>
  <c r="K25" i="1"/>
  <c r="D40" i="1"/>
  <c r="F39" i="1"/>
  <c r="E74" i="1" l="1"/>
  <c r="F40" i="1"/>
  <c r="D41" i="1"/>
  <c r="K26" i="1"/>
  <c r="M25" i="1"/>
  <c r="N25" i="1" s="1"/>
  <c r="L26" i="1" s="1"/>
  <c r="I25" i="1"/>
  <c r="J25" i="1" s="1"/>
  <c r="H26" i="1" s="1"/>
  <c r="M26" i="1" l="1"/>
  <c r="N26" i="1" s="1"/>
  <c r="L27" i="1" s="1"/>
  <c r="G26" i="1"/>
  <c r="D42" i="1"/>
  <c r="F41" i="1"/>
  <c r="E75" i="1"/>
  <c r="I26" i="1" l="1"/>
  <c r="J26" i="1" s="1"/>
  <c r="H27" i="1" s="1"/>
  <c r="F42" i="1"/>
  <c r="D43" i="1"/>
  <c r="E76" i="1"/>
  <c r="K27" i="1"/>
  <c r="D44" i="1" l="1"/>
  <c r="F43" i="1"/>
  <c r="M27" i="1"/>
  <c r="N27" i="1" s="1"/>
  <c r="L28" i="1" s="1"/>
  <c r="E77" i="1"/>
  <c r="G27" i="1"/>
  <c r="I27" i="1" l="1"/>
  <c r="J27" i="1" s="1"/>
  <c r="H28" i="1" s="1"/>
  <c r="K28" i="1"/>
  <c r="E78" i="1"/>
  <c r="D45" i="1"/>
  <c r="F44" i="1"/>
  <c r="D46" i="1" l="1"/>
  <c r="F45" i="1"/>
  <c r="E79" i="1"/>
  <c r="M28" i="1"/>
  <c r="N28" i="1" s="1"/>
  <c r="L29" i="1" s="1"/>
  <c r="G28" i="1"/>
  <c r="E80" i="1" l="1"/>
  <c r="I28" i="1"/>
  <c r="J28" i="1" s="1"/>
  <c r="H29" i="1" s="1"/>
  <c r="K29" i="1"/>
  <c r="D47" i="1"/>
  <c r="F46" i="1"/>
  <c r="D48" i="1" l="1"/>
  <c r="F47" i="1"/>
  <c r="G29" i="1"/>
  <c r="M29" i="1"/>
  <c r="N29" i="1" s="1"/>
  <c r="L30" i="1" s="1"/>
  <c r="K30" i="1"/>
  <c r="E81" i="1"/>
  <c r="G30" i="1" l="1"/>
  <c r="I29" i="1"/>
  <c r="J29" i="1" s="1"/>
  <c r="H30" i="1" s="1"/>
  <c r="E82" i="1"/>
  <c r="M30" i="1"/>
  <c r="N30" i="1" s="1"/>
  <c r="L31" i="1" s="1"/>
  <c r="K31" i="1"/>
  <c r="F48" i="1"/>
  <c r="D49" i="1"/>
  <c r="K32" i="1" l="1"/>
  <c r="M31" i="1"/>
  <c r="N31" i="1" s="1"/>
  <c r="L32" i="1" s="1"/>
  <c r="E83" i="1"/>
  <c r="D50" i="1"/>
  <c r="F49" i="1"/>
  <c r="I30" i="1"/>
  <c r="J30" i="1" s="1"/>
  <c r="H31" i="1" s="1"/>
  <c r="E84" i="1" l="1"/>
  <c r="D51" i="1"/>
  <c r="F50" i="1"/>
  <c r="G31" i="1"/>
  <c r="M32" i="1"/>
  <c r="N32" i="1" s="1"/>
  <c r="L33" i="1" s="1"/>
  <c r="K33" i="1" l="1"/>
  <c r="I31" i="1"/>
  <c r="J31" i="1" s="1"/>
  <c r="H32" i="1" s="1"/>
  <c r="D52" i="1"/>
  <c r="F51" i="1"/>
  <c r="E85" i="1"/>
  <c r="E86" i="1"/>
  <c r="F52" i="1" l="1"/>
  <c r="D53" i="1"/>
  <c r="E87" i="1"/>
  <c r="G32" i="1"/>
  <c r="K34" i="1"/>
  <c r="M33" i="1"/>
  <c r="N33" i="1" s="1"/>
  <c r="L34" i="1" s="1"/>
  <c r="E88" i="1" l="1"/>
  <c r="D54" i="1"/>
  <c r="F53" i="1"/>
  <c r="I32" i="1"/>
  <c r="J32" i="1" s="1"/>
  <c r="H33" i="1" s="1"/>
  <c r="M34" i="1"/>
  <c r="N34" i="1" s="1"/>
  <c r="L35" i="1" s="1"/>
  <c r="D55" i="1" l="1"/>
  <c r="F54" i="1"/>
  <c r="G33" i="1"/>
  <c r="K35" i="1"/>
  <c r="E89" i="1"/>
  <c r="I33" i="1" l="1"/>
  <c r="J33" i="1" s="1"/>
  <c r="H34" i="1" s="1"/>
  <c r="M35" i="1"/>
  <c r="N35" i="1" s="1"/>
  <c r="L36" i="1" s="1"/>
  <c r="E90" i="1"/>
  <c r="E91" i="1" s="1"/>
  <c r="D56" i="1"/>
  <c r="F55" i="1"/>
  <c r="F56" i="1" l="1"/>
  <c r="D57" i="1"/>
  <c r="E92" i="1"/>
  <c r="E93" i="1"/>
  <c r="K36" i="1"/>
  <c r="G34" i="1"/>
  <c r="E94" i="1" l="1"/>
  <c r="I34" i="1"/>
  <c r="J34" i="1" s="1"/>
  <c r="H35" i="1" s="1"/>
  <c r="G35" i="1"/>
  <c r="D58" i="1"/>
  <c r="D59" i="1"/>
  <c r="F57" i="1"/>
  <c r="M36" i="1"/>
  <c r="N36" i="1" s="1"/>
  <c r="L37" i="1" s="1"/>
  <c r="D60" i="1" l="1"/>
  <c r="F59" i="1"/>
  <c r="F58" i="1"/>
  <c r="I35" i="1"/>
  <c r="J35" i="1" s="1"/>
  <c r="H36" i="1" s="1"/>
  <c r="E95" i="1"/>
  <c r="K37" i="1"/>
  <c r="E96" i="1" l="1"/>
  <c r="M37" i="1"/>
  <c r="N37" i="1" s="1"/>
  <c r="L38" i="1" s="1"/>
  <c r="G36" i="1"/>
  <c r="F60" i="1"/>
  <c r="D61" i="1"/>
  <c r="D62" i="1" l="1"/>
  <c r="F61" i="1"/>
  <c r="K38" i="1"/>
  <c r="I36" i="1"/>
  <c r="J36" i="1" s="1"/>
  <c r="H37" i="1" s="1"/>
  <c r="E97" i="1"/>
  <c r="G37" i="1" l="1"/>
  <c r="K39" i="1"/>
  <c r="M38" i="1"/>
  <c r="N38" i="1" s="1"/>
  <c r="L39" i="1" s="1"/>
  <c r="E98" i="1"/>
  <c r="D63" i="1"/>
  <c r="D64" i="1"/>
  <c r="F62" i="1"/>
  <c r="F64" i="1" l="1"/>
  <c r="D65" i="1"/>
  <c r="F63" i="1"/>
  <c r="E99" i="1"/>
  <c r="K40" i="1"/>
  <c r="M39" i="1"/>
  <c r="N39" i="1" s="1"/>
  <c r="L40" i="1" s="1"/>
  <c r="I37" i="1"/>
  <c r="J37" i="1" s="1"/>
  <c r="H38" i="1" s="1"/>
  <c r="K41" i="1" l="1"/>
  <c r="M40" i="1"/>
  <c r="N40" i="1" s="1"/>
  <c r="L41" i="1" s="1"/>
  <c r="G38" i="1"/>
  <c r="E100" i="1"/>
  <c r="E101" i="1" s="1"/>
  <c r="D66" i="1"/>
  <c r="F65" i="1"/>
  <c r="G39" i="1" l="1"/>
  <c r="I38" i="1"/>
  <c r="J38" i="1" s="1"/>
  <c r="H39" i="1" s="1"/>
  <c r="E102" i="1"/>
  <c r="E103" i="1"/>
  <c r="D67" i="1"/>
  <c r="F66" i="1"/>
  <c r="M41" i="1"/>
  <c r="N41" i="1" s="1"/>
  <c r="L42" i="1" s="1"/>
  <c r="D68" i="1" l="1"/>
  <c r="F67" i="1"/>
  <c r="K42" i="1"/>
  <c r="E104" i="1"/>
  <c r="G40" i="1"/>
  <c r="I39" i="1"/>
  <c r="J39" i="1" s="1"/>
  <c r="H40" i="1" s="1"/>
  <c r="M42" i="1" l="1"/>
  <c r="N42" i="1" s="1"/>
  <c r="L43" i="1" s="1"/>
  <c r="E105" i="1"/>
  <c r="I40" i="1"/>
  <c r="J40" i="1" s="1"/>
  <c r="H41" i="1" s="1"/>
  <c r="F68" i="1"/>
  <c r="D69" i="1"/>
  <c r="E106" i="1" l="1"/>
  <c r="G41" i="1"/>
  <c r="D70" i="1"/>
  <c r="F69" i="1"/>
  <c r="K43" i="1"/>
  <c r="I41" i="1" l="1"/>
  <c r="J41" i="1" s="1"/>
  <c r="H42" i="1" s="1"/>
  <c r="D71" i="1"/>
  <c r="F70" i="1"/>
  <c r="M43" i="1"/>
  <c r="N43" i="1" s="1"/>
  <c r="L44" i="1" s="1"/>
  <c r="E107" i="1"/>
  <c r="E108" i="1" l="1"/>
  <c r="D72" i="1"/>
  <c r="F71" i="1"/>
  <c r="K44" i="1"/>
  <c r="G42" i="1"/>
  <c r="F72" i="1" l="1"/>
  <c r="D73" i="1"/>
  <c r="I42" i="1"/>
  <c r="J42" i="1" s="1"/>
  <c r="H43" i="1" s="1"/>
  <c r="M44" i="1"/>
  <c r="N44" i="1" s="1"/>
  <c r="L45" i="1" s="1"/>
  <c r="E109" i="1"/>
  <c r="E110" i="1" l="1"/>
  <c r="G43" i="1"/>
  <c r="D74" i="1"/>
  <c r="F73" i="1"/>
  <c r="K45" i="1"/>
  <c r="K46" i="1" l="1"/>
  <c r="M45" i="1"/>
  <c r="N45" i="1" s="1"/>
  <c r="L46" i="1" s="1"/>
  <c r="D75" i="1"/>
  <c r="F74" i="1"/>
  <c r="G44" i="1"/>
  <c r="I43" i="1"/>
  <c r="J43" i="1" s="1"/>
  <c r="H44" i="1" s="1"/>
  <c r="E111" i="1"/>
  <c r="G45" i="1" l="1"/>
  <c r="I44" i="1"/>
  <c r="J44" i="1" s="1"/>
  <c r="H45" i="1" s="1"/>
  <c r="D76" i="1"/>
  <c r="F75" i="1"/>
  <c r="E112" i="1"/>
  <c r="E113" i="1"/>
  <c r="K47" i="1"/>
  <c r="M46" i="1"/>
  <c r="N46" i="1" s="1"/>
  <c r="L47" i="1" s="1"/>
  <c r="E114" i="1" l="1"/>
  <c r="F76" i="1"/>
  <c r="D77" i="1"/>
  <c r="M47" i="1"/>
  <c r="N47" i="1" s="1"/>
  <c r="L48" i="1" s="1"/>
  <c r="I45" i="1"/>
  <c r="J45" i="1" s="1"/>
  <c r="H46" i="1" s="1"/>
  <c r="G46" i="1" l="1"/>
  <c r="K48" i="1"/>
  <c r="D78" i="1"/>
  <c r="F77" i="1"/>
  <c r="E115" i="1"/>
  <c r="E116" i="1"/>
  <c r="I46" i="1" l="1"/>
  <c r="J46" i="1" s="1"/>
  <c r="H47" i="1" s="1"/>
  <c r="D79" i="1"/>
  <c r="F78" i="1"/>
  <c r="E117" i="1"/>
  <c r="M48" i="1"/>
  <c r="N48" i="1" s="1"/>
  <c r="L49" i="1" s="1"/>
  <c r="E118" i="1" l="1"/>
  <c r="K49" i="1"/>
  <c r="D80" i="1"/>
  <c r="F79" i="1"/>
  <c r="G47" i="1"/>
  <c r="M49" i="1" l="1"/>
  <c r="N49" i="1" s="1"/>
  <c r="L50" i="1" s="1"/>
  <c r="F80" i="1"/>
  <c r="D81" i="1"/>
  <c r="I47" i="1"/>
  <c r="J47" i="1" s="1"/>
  <c r="H48" i="1" s="1"/>
  <c r="E119" i="1"/>
  <c r="D82" i="1" l="1"/>
  <c r="F81" i="1"/>
  <c r="E120" i="1"/>
  <c r="G48" i="1"/>
  <c r="K50" i="1"/>
  <c r="M50" i="1" l="1"/>
  <c r="N50" i="1" s="1"/>
  <c r="L51" i="1" s="1"/>
  <c r="E121" i="1"/>
  <c r="G49" i="1"/>
  <c r="I48" i="1"/>
  <c r="J48" i="1" s="1"/>
  <c r="H49" i="1" s="1"/>
  <c r="D83" i="1"/>
  <c r="F82" i="1"/>
  <c r="E122" i="1" l="1"/>
  <c r="G50" i="1"/>
  <c r="I49" i="1"/>
  <c r="J49" i="1" s="1"/>
  <c r="H50" i="1" s="1"/>
  <c r="D84" i="1"/>
  <c r="F83" i="1"/>
  <c r="K51" i="1"/>
  <c r="M51" i="1" l="1"/>
  <c r="N51" i="1" s="1"/>
  <c r="L52" i="1" s="1"/>
  <c r="I50" i="1"/>
  <c r="J50" i="1" s="1"/>
  <c r="H51" i="1" s="1"/>
  <c r="D86" i="1"/>
  <c r="F84" i="1"/>
  <c r="D85" i="1"/>
  <c r="E123" i="1"/>
  <c r="E124" i="1" s="1"/>
  <c r="E125" i="1" s="1"/>
  <c r="E126" i="1" s="1"/>
  <c r="E127" i="1" s="1"/>
  <c r="F85" i="1" l="1"/>
  <c r="G51" i="1"/>
  <c r="K52" i="1"/>
  <c r="D87" i="1"/>
  <c r="F86" i="1"/>
  <c r="D88" i="1" l="1"/>
  <c r="F87" i="1"/>
  <c r="I51" i="1"/>
  <c r="J51" i="1" s="1"/>
  <c r="H52" i="1" s="1"/>
  <c r="K53" i="1"/>
  <c r="M52" i="1"/>
  <c r="N52" i="1" s="1"/>
  <c r="L53" i="1" s="1"/>
  <c r="M53" i="1" l="1"/>
  <c r="N53" i="1" s="1"/>
  <c r="L54" i="1" s="1"/>
  <c r="G52" i="1"/>
  <c r="F88" i="1"/>
  <c r="D89" i="1"/>
  <c r="I52" i="1" l="1"/>
  <c r="J52" i="1" s="1"/>
  <c r="H53" i="1" s="1"/>
  <c r="D90" i="1"/>
  <c r="F89" i="1"/>
  <c r="K54" i="1"/>
  <c r="D91" i="1" l="1"/>
  <c r="F90" i="1"/>
  <c r="M54" i="1"/>
  <c r="N54" i="1" s="1"/>
  <c r="L55" i="1" s="1"/>
  <c r="L56" i="1" s="1"/>
  <c r="L57" i="1" s="1"/>
  <c r="G53" i="1"/>
  <c r="K55" i="1" l="1"/>
  <c r="I53" i="1"/>
  <c r="J53" i="1" s="1"/>
  <c r="H54" i="1" s="1"/>
  <c r="D92" i="1"/>
  <c r="D93" i="1"/>
  <c r="F91" i="1"/>
  <c r="F92" i="1" l="1"/>
  <c r="G54" i="1"/>
  <c r="D94" i="1"/>
  <c r="F93" i="1"/>
  <c r="M55" i="1"/>
  <c r="N55" i="1" s="1"/>
  <c r="K56" i="1"/>
  <c r="K57" i="1" l="1"/>
  <c r="M57" i="1" s="1"/>
  <c r="N57" i="1" s="1"/>
  <c r="M56" i="1"/>
  <c r="N56" i="1" s="1"/>
  <c r="I54" i="1"/>
  <c r="J54" i="1" s="1"/>
  <c r="H55" i="1" s="1"/>
  <c r="H56" i="1" s="1"/>
  <c r="H57" i="1" s="1"/>
  <c r="D95" i="1"/>
  <c r="F94" i="1"/>
  <c r="G55" i="1" l="1"/>
  <c r="D96" i="1"/>
  <c r="F95" i="1"/>
  <c r="L58" i="1"/>
  <c r="L59" i="1"/>
  <c r="K58" i="1"/>
  <c r="M58" i="1" l="1"/>
  <c r="N58" i="1" s="1"/>
  <c r="K59" i="1" s="1"/>
  <c r="F96" i="1"/>
  <c r="D97" i="1"/>
  <c r="I55" i="1"/>
  <c r="J55" i="1" s="1"/>
  <c r="G56" i="1"/>
  <c r="M59" i="1" l="1"/>
  <c r="N59" i="1" s="1"/>
  <c r="L60" i="1" s="1"/>
  <c r="D98" i="1"/>
  <c r="F97" i="1"/>
  <c r="G57" i="1"/>
  <c r="I57" i="1" s="1"/>
  <c r="J57" i="1" s="1"/>
  <c r="I56" i="1"/>
  <c r="J56" i="1" s="1"/>
  <c r="D99" i="1" l="1"/>
  <c r="F98" i="1"/>
  <c r="K60" i="1"/>
  <c r="H59" i="1"/>
  <c r="H58" i="1"/>
  <c r="G58" i="1"/>
  <c r="K61" i="1" l="1"/>
  <c r="M60" i="1"/>
  <c r="N60" i="1" s="1"/>
  <c r="L61" i="1" s="1"/>
  <c r="L62" i="1" s="1"/>
  <c r="I58" i="1"/>
  <c r="J58" i="1" s="1"/>
  <c r="G59" i="1" s="1"/>
  <c r="F99" i="1"/>
  <c r="D100" i="1"/>
  <c r="I59" i="1" l="1"/>
  <c r="J59" i="1" s="1"/>
  <c r="H60" i="1" s="1"/>
  <c r="D101" i="1"/>
  <c r="F100" i="1"/>
  <c r="K62" i="1"/>
  <c r="M62" i="1" s="1"/>
  <c r="N62" i="1" s="1"/>
  <c r="M61" i="1"/>
  <c r="N61" i="1" s="1"/>
  <c r="L63" i="1" l="1"/>
  <c r="K63" i="1"/>
  <c r="D102" i="1"/>
  <c r="D103" i="1"/>
  <c r="F101" i="1"/>
  <c r="G60" i="1"/>
  <c r="F102" i="1" l="1"/>
  <c r="F103" i="1"/>
  <c r="D104" i="1"/>
  <c r="I60" i="1"/>
  <c r="J60" i="1" s="1"/>
  <c r="H61" i="1" s="1"/>
  <c r="H62" i="1" s="1"/>
  <c r="M63" i="1"/>
  <c r="N63" i="1" s="1"/>
  <c r="L64" i="1" s="1"/>
  <c r="K64" i="1"/>
  <c r="D105" i="1" l="1"/>
  <c r="F104" i="1"/>
  <c r="G61" i="1"/>
  <c r="K65" i="1"/>
  <c r="M64" i="1"/>
  <c r="N64" i="1" s="1"/>
  <c r="L65" i="1" s="1"/>
  <c r="G62" i="1" l="1"/>
  <c r="I62" i="1" s="1"/>
  <c r="J62" i="1" s="1"/>
  <c r="I61" i="1"/>
  <c r="J61" i="1" s="1"/>
  <c r="M65" i="1"/>
  <c r="N65" i="1" s="1"/>
  <c r="L66" i="1" s="1"/>
  <c r="D106" i="1"/>
  <c r="F105" i="1"/>
  <c r="H63" i="1" l="1"/>
  <c r="G63" i="1"/>
  <c r="K66" i="1"/>
  <c r="D107" i="1"/>
  <c r="F106" i="1"/>
  <c r="M66" i="1" l="1"/>
  <c r="N66" i="1" s="1"/>
  <c r="L67" i="1" s="1"/>
  <c r="F107" i="1"/>
  <c r="D108" i="1"/>
  <c r="I63" i="1"/>
  <c r="J63" i="1" s="1"/>
  <c r="H64" i="1" s="1"/>
  <c r="D109" i="1" l="1"/>
  <c r="F108" i="1"/>
  <c r="G64" i="1"/>
  <c r="K67" i="1"/>
  <c r="D110" i="1" l="1"/>
  <c r="F109" i="1"/>
  <c r="M67" i="1"/>
  <c r="N67" i="1" s="1"/>
  <c r="L68" i="1" s="1"/>
  <c r="K68" i="1"/>
  <c r="I64" i="1"/>
  <c r="J64" i="1" s="1"/>
  <c r="H65" i="1" s="1"/>
  <c r="M68" i="1" l="1"/>
  <c r="N68" i="1" s="1"/>
  <c r="L69" i="1" s="1"/>
  <c r="G65" i="1"/>
  <c r="D111" i="1"/>
  <c r="F110" i="1"/>
  <c r="G66" i="1" l="1"/>
  <c r="I65" i="1"/>
  <c r="J65" i="1" s="1"/>
  <c r="H66" i="1" s="1"/>
  <c r="D113" i="1"/>
  <c r="F111" i="1"/>
  <c r="D112" i="1"/>
  <c r="K69" i="1"/>
  <c r="F112" i="1" l="1"/>
  <c r="D114" i="1"/>
  <c r="F113" i="1"/>
  <c r="M69" i="1"/>
  <c r="N69" i="1" s="1"/>
  <c r="L70" i="1" s="1"/>
  <c r="I66" i="1"/>
  <c r="J66" i="1" s="1"/>
  <c r="H67" i="1" s="1"/>
  <c r="D115" i="1" l="1"/>
  <c r="D116" i="1"/>
  <c r="F114" i="1"/>
  <c r="G67" i="1"/>
  <c r="K70" i="1"/>
  <c r="F115" i="1" l="1"/>
  <c r="I67" i="1"/>
  <c r="J67" i="1" s="1"/>
  <c r="H68" i="1" s="1"/>
  <c r="D117" i="1"/>
  <c r="F116" i="1"/>
  <c r="M70" i="1"/>
  <c r="N70" i="1" s="1"/>
  <c r="L71" i="1" s="1"/>
  <c r="K71" i="1" l="1"/>
  <c r="D118" i="1"/>
  <c r="F117" i="1"/>
  <c r="G68" i="1"/>
  <c r="M71" i="1" l="1"/>
  <c r="N71" i="1" s="1"/>
  <c r="L72" i="1" s="1"/>
  <c r="I68" i="1"/>
  <c r="J68" i="1" s="1"/>
  <c r="H69" i="1" s="1"/>
  <c r="D119" i="1"/>
  <c r="F118" i="1"/>
  <c r="G69" i="1" l="1"/>
  <c r="K72" i="1"/>
  <c r="F119" i="1"/>
  <c r="D120" i="1"/>
  <c r="D121" i="1" l="1"/>
  <c r="F120" i="1"/>
  <c r="I69" i="1"/>
  <c r="J69" i="1" s="1"/>
  <c r="H70" i="1" s="1"/>
  <c r="K73" i="1"/>
  <c r="M72" i="1"/>
  <c r="N72" i="1" s="1"/>
  <c r="L73" i="1" s="1"/>
  <c r="D122" i="1" l="1"/>
  <c r="F121" i="1"/>
  <c r="G70" i="1"/>
  <c r="M73" i="1"/>
  <c r="N73" i="1" s="1"/>
  <c r="L74" i="1" s="1"/>
  <c r="K74" i="1" l="1"/>
  <c r="I70" i="1"/>
  <c r="J70" i="1" s="1"/>
  <c r="H71" i="1" s="1"/>
  <c r="D123" i="1"/>
  <c r="F122" i="1"/>
  <c r="F123" i="1" l="1"/>
  <c r="D124" i="1"/>
  <c r="G71" i="1"/>
  <c r="K75" i="1"/>
  <c r="M74" i="1"/>
  <c r="N74" i="1" s="1"/>
  <c r="L75" i="1" s="1"/>
  <c r="M75" i="1" l="1"/>
  <c r="N75" i="1" s="1"/>
  <c r="L76" i="1" s="1"/>
  <c r="I71" i="1"/>
  <c r="J71" i="1" s="1"/>
  <c r="H72" i="1" s="1"/>
  <c r="D125" i="1"/>
  <c r="F124" i="1"/>
  <c r="G72" i="1" l="1"/>
  <c r="K76" i="1"/>
  <c r="D126" i="1"/>
  <c r="F125" i="1"/>
  <c r="D127" i="1" l="1"/>
  <c r="F126" i="1"/>
  <c r="M76" i="1"/>
  <c r="N76" i="1" s="1"/>
  <c r="L77" i="1" s="1"/>
  <c r="G73" i="1"/>
  <c r="I72" i="1"/>
  <c r="J72" i="1" s="1"/>
  <c r="H73" i="1" s="1"/>
  <c r="I73" i="1" l="1"/>
  <c r="J73" i="1" s="1"/>
  <c r="H74" i="1" s="1"/>
  <c r="K77" i="1"/>
  <c r="F127" i="1"/>
  <c r="M77" i="1" l="1"/>
  <c r="N77" i="1" s="1"/>
  <c r="L78" i="1" s="1"/>
  <c r="G74" i="1"/>
  <c r="G75" i="1" l="1"/>
  <c r="I74" i="1"/>
  <c r="J74" i="1" s="1"/>
  <c r="H75" i="1" s="1"/>
  <c r="K78" i="1"/>
  <c r="K79" i="1" l="1"/>
  <c r="M78" i="1"/>
  <c r="N78" i="1" s="1"/>
  <c r="L79" i="1" s="1"/>
  <c r="I75" i="1"/>
  <c r="J75" i="1" s="1"/>
  <c r="H76" i="1" s="1"/>
  <c r="G76" i="1" l="1"/>
  <c r="M79" i="1"/>
  <c r="N79" i="1" s="1"/>
  <c r="L80" i="1" s="1"/>
  <c r="K80" i="1"/>
  <c r="M80" i="1" l="1"/>
  <c r="N80" i="1" s="1"/>
  <c r="L81" i="1" s="1"/>
  <c r="I76" i="1"/>
  <c r="J76" i="1" s="1"/>
  <c r="H77" i="1" s="1"/>
  <c r="G77" i="1" l="1"/>
  <c r="K81" i="1"/>
  <c r="G78" i="1" l="1"/>
  <c r="I77" i="1"/>
  <c r="J77" i="1" s="1"/>
  <c r="H78" i="1" s="1"/>
  <c r="M81" i="1"/>
  <c r="N81" i="1" s="1"/>
  <c r="L82" i="1" s="1"/>
  <c r="K82" i="1" l="1"/>
  <c r="I78" i="1"/>
  <c r="J78" i="1" s="1"/>
  <c r="H79" i="1" s="1"/>
  <c r="G79" i="1" l="1"/>
  <c r="M82" i="1"/>
  <c r="N82" i="1" s="1"/>
  <c r="L83" i="1" s="1"/>
  <c r="L84" i="1" s="1"/>
  <c r="K83" i="1" l="1"/>
  <c r="I79" i="1"/>
  <c r="J79" i="1" s="1"/>
  <c r="H80" i="1" s="1"/>
  <c r="G80" i="1"/>
  <c r="M83" i="1" l="1"/>
  <c r="N83" i="1" s="1"/>
  <c r="K84" i="1"/>
  <c r="M84" i="1" s="1"/>
  <c r="N84" i="1" s="1"/>
  <c r="I80" i="1"/>
  <c r="J80" i="1" s="1"/>
  <c r="H81" i="1" s="1"/>
  <c r="G81" i="1" l="1"/>
  <c r="L85" i="1"/>
  <c r="K85" i="1"/>
  <c r="K86" i="1" l="1"/>
  <c r="M85" i="1"/>
  <c r="N85" i="1" s="1"/>
  <c r="L86" i="1" s="1"/>
  <c r="I81" i="1"/>
  <c r="J81" i="1" s="1"/>
  <c r="H82" i="1" s="1"/>
  <c r="M86" i="1" l="1"/>
  <c r="N86" i="1" s="1"/>
  <c r="L87" i="1" s="1"/>
  <c r="G82" i="1"/>
  <c r="I82" i="1" l="1"/>
  <c r="J82" i="1" s="1"/>
  <c r="H83" i="1" s="1"/>
  <c r="H84" i="1" s="1"/>
  <c r="K87" i="1"/>
  <c r="M87" i="1" l="1"/>
  <c r="N87" i="1" s="1"/>
  <c r="L88" i="1" s="1"/>
  <c r="G83" i="1"/>
  <c r="I83" i="1" l="1"/>
  <c r="J83" i="1" s="1"/>
  <c r="G84" i="1"/>
  <c r="I84" i="1" s="1"/>
  <c r="J84" i="1" s="1"/>
  <c r="K88" i="1"/>
  <c r="M88" i="1" l="1"/>
  <c r="N88" i="1" s="1"/>
  <c r="L89" i="1" s="1"/>
  <c r="L90" i="1" s="1"/>
  <c r="L91" i="1" s="1"/>
  <c r="H85" i="1"/>
  <c r="G85" i="1"/>
  <c r="G86" i="1" l="1"/>
  <c r="I85" i="1"/>
  <c r="J85" i="1" s="1"/>
  <c r="H86" i="1" s="1"/>
  <c r="K89" i="1"/>
  <c r="I86" i="1" l="1"/>
  <c r="J86" i="1" s="1"/>
  <c r="H87" i="1" s="1"/>
  <c r="K90" i="1"/>
  <c r="M89" i="1"/>
  <c r="N89" i="1" s="1"/>
  <c r="K91" i="1" l="1"/>
  <c r="M91" i="1" s="1"/>
  <c r="N91" i="1" s="1"/>
  <c r="M90" i="1"/>
  <c r="N90" i="1" s="1"/>
  <c r="G87" i="1"/>
  <c r="L92" i="1" l="1"/>
  <c r="L93" i="1"/>
  <c r="K92" i="1"/>
  <c r="I87" i="1"/>
  <c r="J87" i="1" s="1"/>
  <c r="H88" i="1" s="1"/>
  <c r="G88" i="1"/>
  <c r="K93" i="1" l="1"/>
  <c r="M92" i="1"/>
  <c r="N92" i="1" s="1"/>
  <c r="I88" i="1"/>
  <c r="J88" i="1" s="1"/>
  <c r="H89" i="1" s="1"/>
  <c r="H90" i="1" s="1"/>
  <c r="H91" i="1" s="1"/>
  <c r="M93" i="1" l="1"/>
  <c r="N93" i="1" s="1"/>
  <c r="L94" i="1" s="1"/>
  <c r="G89" i="1"/>
  <c r="G90" i="1" l="1"/>
  <c r="I89" i="1"/>
  <c r="J89" i="1" s="1"/>
  <c r="K94" i="1"/>
  <c r="K95" i="1" l="1"/>
  <c r="M94" i="1"/>
  <c r="N94" i="1" s="1"/>
  <c r="L95" i="1" s="1"/>
  <c r="G91" i="1"/>
  <c r="I91" i="1" s="1"/>
  <c r="J91" i="1" s="1"/>
  <c r="I90" i="1"/>
  <c r="J90" i="1" s="1"/>
  <c r="M95" i="1" l="1"/>
  <c r="N95" i="1" s="1"/>
  <c r="L96" i="1" s="1"/>
  <c r="H93" i="1"/>
  <c r="H92" i="1"/>
  <c r="G92" i="1"/>
  <c r="K96" i="1" l="1"/>
  <c r="G93" i="1"/>
  <c r="I92" i="1"/>
  <c r="J92" i="1" s="1"/>
  <c r="M96" i="1" l="1"/>
  <c r="N96" i="1" s="1"/>
  <c r="L97" i="1" s="1"/>
  <c r="I93" i="1"/>
  <c r="J93" i="1" s="1"/>
  <c r="H94" i="1" s="1"/>
  <c r="G94" i="1" l="1"/>
  <c r="K97" i="1"/>
  <c r="I94" i="1" l="1"/>
  <c r="J94" i="1" s="1"/>
  <c r="H95" i="1" s="1"/>
  <c r="M97" i="1"/>
  <c r="N97" i="1" s="1"/>
  <c r="L98" i="1" s="1"/>
  <c r="K98" i="1" l="1"/>
  <c r="G95" i="1"/>
  <c r="I95" i="1" l="1"/>
  <c r="J95" i="1" s="1"/>
  <c r="H96" i="1" s="1"/>
  <c r="M98" i="1"/>
  <c r="N98" i="1" s="1"/>
  <c r="L99" i="1" s="1"/>
  <c r="L100" i="1" s="1"/>
  <c r="L101" i="1" s="1"/>
  <c r="K99" i="1"/>
  <c r="G96" i="1" l="1"/>
  <c r="K100" i="1"/>
  <c r="M99" i="1"/>
  <c r="N99" i="1" s="1"/>
  <c r="K101" i="1" l="1"/>
  <c r="M101" i="1" s="1"/>
  <c r="N101" i="1" s="1"/>
  <c r="M100" i="1"/>
  <c r="N100" i="1" s="1"/>
  <c r="I96" i="1"/>
  <c r="J96" i="1" s="1"/>
  <c r="H97" i="1" s="1"/>
  <c r="G97" i="1" l="1"/>
  <c r="L102" i="1"/>
  <c r="K102" i="1"/>
  <c r="G98" i="1" l="1"/>
  <c r="I97" i="1"/>
  <c r="J97" i="1" s="1"/>
  <c r="H98" i="1" s="1"/>
  <c r="M102" i="1"/>
  <c r="N102" i="1" s="1"/>
  <c r="L103" i="1" s="1"/>
  <c r="K103" i="1"/>
  <c r="K104" i="1" l="1"/>
  <c r="M103" i="1"/>
  <c r="N103" i="1" s="1"/>
  <c r="L104" i="1" s="1"/>
  <c r="I98" i="1"/>
  <c r="J98" i="1" s="1"/>
  <c r="H99" i="1" s="1"/>
  <c r="H100" i="1" s="1"/>
  <c r="H101" i="1" s="1"/>
  <c r="G99" i="1"/>
  <c r="G100" i="1" l="1"/>
  <c r="I99" i="1"/>
  <c r="J99" i="1" s="1"/>
  <c r="M104" i="1"/>
  <c r="N104" i="1" s="1"/>
  <c r="L105" i="1" s="1"/>
  <c r="K105" i="1" l="1"/>
  <c r="G101" i="1"/>
  <c r="I101" i="1" s="1"/>
  <c r="J101" i="1" s="1"/>
  <c r="I100" i="1"/>
  <c r="J100" i="1" s="1"/>
  <c r="M105" i="1" l="1"/>
  <c r="N105" i="1" s="1"/>
  <c r="L106" i="1" s="1"/>
  <c r="H102" i="1"/>
  <c r="G102" i="1"/>
  <c r="I102" i="1" l="1"/>
  <c r="J102" i="1" s="1"/>
  <c r="H103" i="1" s="1"/>
  <c r="K106" i="1"/>
  <c r="M106" i="1" l="1"/>
  <c r="N106" i="1" s="1"/>
  <c r="L107" i="1" s="1"/>
  <c r="G103" i="1"/>
  <c r="I103" i="1" l="1"/>
  <c r="J103" i="1" s="1"/>
  <c r="H104" i="1" s="1"/>
  <c r="K107" i="1"/>
  <c r="M107" i="1" l="1"/>
  <c r="N107" i="1" s="1"/>
  <c r="L108" i="1" s="1"/>
  <c r="G104" i="1"/>
  <c r="I104" i="1" l="1"/>
  <c r="J104" i="1" s="1"/>
  <c r="H105" i="1" s="1"/>
  <c r="K108" i="1"/>
  <c r="M108" i="1" l="1"/>
  <c r="N108" i="1" s="1"/>
  <c r="L109" i="1" s="1"/>
  <c r="G105" i="1"/>
  <c r="I105" i="1" l="1"/>
  <c r="J105" i="1" s="1"/>
  <c r="H106" i="1" s="1"/>
  <c r="K109" i="1"/>
  <c r="M109" i="1" l="1"/>
  <c r="N109" i="1" s="1"/>
  <c r="L110" i="1" s="1"/>
  <c r="G106" i="1"/>
  <c r="I106" i="1" l="1"/>
  <c r="J106" i="1" s="1"/>
  <c r="H107" i="1" s="1"/>
  <c r="K110" i="1"/>
  <c r="M110" i="1" l="1"/>
  <c r="N110" i="1" s="1"/>
  <c r="L111" i="1" s="1"/>
  <c r="K111" i="1"/>
  <c r="G107" i="1"/>
  <c r="G108" i="1" l="1"/>
  <c r="I107" i="1"/>
  <c r="J107" i="1" s="1"/>
  <c r="H108" i="1" s="1"/>
  <c r="M111" i="1"/>
  <c r="N111" i="1" s="1"/>
  <c r="I108" i="1" l="1"/>
  <c r="J108" i="1" s="1"/>
  <c r="H109" i="1" s="1"/>
  <c r="L112" i="1"/>
  <c r="K112" i="1"/>
  <c r="K113" i="1" l="1"/>
  <c r="M112" i="1"/>
  <c r="N112" i="1" s="1"/>
  <c r="L113" i="1" s="1"/>
  <c r="L114" i="1" s="1"/>
  <c r="G109" i="1"/>
  <c r="K114" i="1" l="1"/>
  <c r="M114" i="1" s="1"/>
  <c r="N114" i="1" s="1"/>
  <c r="M113" i="1"/>
  <c r="N113" i="1" s="1"/>
  <c r="I109" i="1"/>
  <c r="J109" i="1" s="1"/>
  <c r="H110" i="1" s="1"/>
  <c r="G110" i="1" l="1"/>
  <c r="L115" i="1"/>
  <c r="K115" i="1"/>
  <c r="I110" i="1" l="1"/>
  <c r="J110" i="1" s="1"/>
  <c r="H111" i="1" s="1"/>
  <c r="G111" i="1"/>
  <c r="M115" i="1"/>
  <c r="N115" i="1" s="1"/>
  <c r="L116" i="1" s="1"/>
  <c r="K116" i="1" l="1"/>
  <c r="I111" i="1"/>
  <c r="J111" i="1" s="1"/>
  <c r="H112" i="1" l="1"/>
  <c r="G112" i="1"/>
  <c r="M116" i="1"/>
  <c r="N116" i="1" s="1"/>
  <c r="L117" i="1" s="1"/>
  <c r="K117" i="1" l="1"/>
  <c r="I112" i="1"/>
  <c r="J112" i="1" s="1"/>
  <c r="H113" i="1" s="1"/>
  <c r="H114" i="1" s="1"/>
  <c r="G113" i="1" l="1"/>
  <c r="M117" i="1"/>
  <c r="N117" i="1" s="1"/>
  <c r="L118" i="1" s="1"/>
  <c r="K118" i="1" l="1"/>
  <c r="G114" i="1"/>
  <c r="I114" i="1" s="1"/>
  <c r="J114" i="1" s="1"/>
  <c r="I113" i="1"/>
  <c r="J113" i="1" s="1"/>
  <c r="H115" i="1" l="1"/>
  <c r="G115" i="1"/>
  <c r="M118" i="1"/>
  <c r="N118" i="1" s="1"/>
  <c r="L119" i="1" s="1"/>
  <c r="K119" i="1"/>
  <c r="M119" i="1" l="1"/>
  <c r="N119" i="1" s="1"/>
  <c r="L120" i="1" s="1"/>
  <c r="I115" i="1"/>
  <c r="J115" i="1" s="1"/>
  <c r="H116" i="1" s="1"/>
  <c r="G116" i="1" l="1"/>
  <c r="K120" i="1"/>
  <c r="K121" i="1" l="1"/>
  <c r="M120" i="1"/>
  <c r="N120" i="1" s="1"/>
  <c r="L121" i="1" s="1"/>
  <c r="I116" i="1"/>
  <c r="J116" i="1" s="1"/>
  <c r="H117" i="1" s="1"/>
  <c r="G117" i="1" l="1"/>
  <c r="M121" i="1"/>
  <c r="N121" i="1" s="1"/>
  <c r="L122" i="1" s="1"/>
  <c r="L123" i="1" s="1"/>
  <c r="L124" i="1" s="1"/>
  <c r="L125" i="1" s="1"/>
  <c r="L126" i="1" s="1"/>
  <c r="K122" i="1" l="1"/>
  <c r="I117" i="1"/>
  <c r="J117" i="1" s="1"/>
  <c r="H118" i="1" s="1"/>
  <c r="M122" i="1" l="1"/>
  <c r="N122" i="1" s="1"/>
  <c r="K123" i="1"/>
  <c r="G118" i="1"/>
  <c r="I118" i="1" l="1"/>
  <c r="J118" i="1" s="1"/>
  <c r="H119" i="1" s="1"/>
  <c r="K124" i="1"/>
  <c r="M123" i="1"/>
  <c r="N123" i="1" s="1"/>
  <c r="K125" i="1" l="1"/>
  <c r="M124" i="1"/>
  <c r="N124" i="1" s="1"/>
  <c r="G119" i="1"/>
  <c r="K126" i="1" l="1"/>
  <c r="M126" i="1" s="1"/>
  <c r="N126" i="1" s="1"/>
  <c r="M125" i="1"/>
  <c r="N125" i="1" s="1"/>
  <c r="I119" i="1"/>
  <c r="J119" i="1" s="1"/>
  <c r="H120" i="1" s="1"/>
  <c r="G120" i="1" l="1"/>
  <c r="L127" i="1"/>
  <c r="K127" i="1"/>
  <c r="M127" i="1" l="1"/>
  <c r="N127" i="1" s="1"/>
  <c r="I120" i="1"/>
  <c r="J120" i="1" s="1"/>
  <c r="H121" i="1" s="1"/>
  <c r="G121" i="1" l="1"/>
  <c r="G122" i="1" l="1"/>
  <c r="I121" i="1"/>
  <c r="J121" i="1" s="1"/>
  <c r="H122" i="1" s="1"/>
  <c r="H123" i="1" s="1"/>
  <c r="H124" i="1" s="1"/>
  <c r="H125" i="1" s="1"/>
  <c r="H126" i="1" s="1"/>
  <c r="I122" i="1" l="1"/>
  <c r="J122" i="1" s="1"/>
  <c r="G123" i="1"/>
  <c r="G124" i="1" l="1"/>
  <c r="I123" i="1"/>
  <c r="J123" i="1" s="1"/>
  <c r="G125" i="1" l="1"/>
  <c r="I124" i="1"/>
  <c r="J124" i="1" s="1"/>
  <c r="G126" i="1" l="1"/>
  <c r="I126" i="1" s="1"/>
  <c r="J126" i="1" s="1"/>
  <c r="I125" i="1"/>
  <c r="J125" i="1" s="1"/>
  <c r="H127" i="1" l="1"/>
  <c r="G127" i="1"/>
  <c r="I127" i="1" s="1"/>
  <c r="J127" i="1" s="1"/>
</calcChain>
</file>

<file path=xl/sharedStrings.xml><?xml version="1.0" encoding="utf-8"?>
<sst xmlns="http://schemas.openxmlformats.org/spreadsheetml/2006/main" count="138" uniqueCount="92">
  <si>
    <t>Date</t>
  </si>
  <si>
    <t>Notes</t>
  </si>
  <si>
    <t>Cash Movement</t>
  </si>
  <si>
    <t>Cash Total</t>
  </si>
  <si>
    <t>Investment Total</t>
  </si>
  <si>
    <t>Scheme Total</t>
  </si>
  <si>
    <t>S Howells Cash</t>
  </si>
  <si>
    <t>S Howells Investments</t>
  </si>
  <si>
    <t>S Howells Total</t>
  </si>
  <si>
    <t>S Howells %</t>
  </si>
  <si>
    <t>S Dicks Cash</t>
  </si>
  <si>
    <t>S Dicks Investments</t>
  </si>
  <si>
    <t>S Dicks Total</t>
  </si>
  <si>
    <t>S Dicks %</t>
  </si>
  <si>
    <t>Transfer in from Scottish Widows - S Howells</t>
  </si>
  <si>
    <t>Transfer in from Scottish Widows - S Dicks</t>
  </si>
  <si>
    <t>Interest payment - £3.02</t>
  </si>
  <si>
    <t>Fees to Fenwicks Solicitors</t>
  </si>
  <si>
    <t>Interest payment - £26.06</t>
  </si>
  <si>
    <t>Interest payment - £26.25</t>
  </si>
  <si>
    <t>Interest payment - £25.41</t>
  </si>
  <si>
    <t>Contribution</t>
  </si>
  <si>
    <t>Fees to Spencer Skuse and Potter</t>
  </si>
  <si>
    <t>Payment charge</t>
  </si>
  <si>
    <t>Property Purchase</t>
  </si>
  <si>
    <t>Interest payment - £15.25</t>
  </si>
  <si>
    <t>Interest payment - £0.45</t>
  </si>
  <si>
    <t>Interest payment - £0.35</t>
  </si>
  <si>
    <t>Interest payment - £0.39</t>
  </si>
  <si>
    <t>Interest payment - £0.38</t>
  </si>
  <si>
    <t>PP Fees - £360</t>
  </si>
  <si>
    <t>Interest payment - £0.32</t>
  </si>
  <si>
    <t>Interest payment - £0.31</t>
  </si>
  <si>
    <t>Interest payment - £0.25</t>
  </si>
  <si>
    <t>Interest payment - £0.22</t>
  </si>
  <si>
    <t>Interest payment - £0.24</t>
  </si>
  <si>
    <t>Interest payment - £0.16</t>
  </si>
  <si>
    <t>Pension Regulator Fees</t>
  </si>
  <si>
    <t>Inward payment from Spencer Skuse and Potter</t>
  </si>
  <si>
    <t>Interest payment - £8.94</t>
  </si>
  <si>
    <t>Interest payment - £40.43</t>
  </si>
  <si>
    <t>MULCQ Cheque Deposit for £90</t>
  </si>
  <si>
    <t>Interest payment - £41.71</t>
  </si>
  <si>
    <t>Transfer to Spencer Skuse and Potter Client Account - £152,373</t>
  </si>
  <si>
    <t>Interest payment - £20.66</t>
  </si>
  <si>
    <t>Interest payment - £5.45</t>
  </si>
  <si>
    <t>Interest payment - £4.44</t>
  </si>
  <si>
    <t>Interest payment - £3.61</t>
  </si>
  <si>
    <t>Interest payment - £3.73</t>
  </si>
  <si>
    <t>Fees refund to Millstone Construction (£2,338.74)</t>
  </si>
  <si>
    <t>Interest payment - £3.69</t>
  </si>
  <si>
    <t>Interest payment - £3.16</t>
  </si>
  <si>
    <t>Adjustment following contributions</t>
  </si>
  <si>
    <t>Interest payment - £3.60</t>
  </si>
  <si>
    <t>Interest payment - £6.64</t>
  </si>
  <si>
    <t>Interest payment - £7.13</t>
  </si>
  <si>
    <t>Pension Regulator Fees - £29</t>
  </si>
  <si>
    <t>Interest payment - £10.67</t>
  </si>
  <si>
    <t>Straford Collins Fees - £997</t>
  </si>
  <si>
    <t>Interest payment - £10.92</t>
  </si>
  <si>
    <t>Interest payment - £10.91</t>
  </si>
  <si>
    <t>Transfer to Spencer Skuse and Potter Client Account - £100,000</t>
  </si>
  <si>
    <t>Interest payment - £10.02</t>
  </si>
  <si>
    <t>PP Fees - £330</t>
  </si>
  <si>
    <t>Interest payment - £2.39</t>
  </si>
  <si>
    <t>Transfer in from Alltrust - £443,579.08</t>
  </si>
  <si>
    <t>Interest payment - £30.27</t>
  </si>
  <si>
    <t>Interest payment - £15.51</t>
  </si>
  <si>
    <t>PP Fees - £150</t>
  </si>
  <si>
    <t>Migration to AIB Account</t>
  </si>
  <si>
    <t>Transfer to Spencer Skuse and Potter Client Account - £75,000</t>
  </si>
  <si>
    <t>Third Party Loan - £70,000</t>
  </si>
  <si>
    <t>GDPR Fees - £195</t>
  </si>
  <si>
    <t>TPR Levy - £29</t>
  </si>
  <si>
    <t>Mineworkers Pension Transfer In - S Howells</t>
  </si>
  <si>
    <t>Adjustment following transfer</t>
  </si>
  <si>
    <t>Wealthmasters Invoice (£919.22)</t>
  </si>
  <si>
    <t>Wealthmasters (£2,618.16)</t>
  </si>
  <si>
    <t>PP Admin Fees (£330)</t>
  </si>
  <si>
    <t>Alltrust SSAS Interest (£0.21)</t>
  </si>
  <si>
    <t>3rd Party Loan Repayment (£104,196.30)</t>
  </si>
  <si>
    <t>PP Fees (£330)</t>
  </si>
  <si>
    <t>Stratford Collins Invoice (£987)</t>
  </si>
  <si>
    <t>Contribution (£10,000)</t>
  </si>
  <si>
    <t>Contribution (£5,500)</t>
  </si>
  <si>
    <t>Loan Repayment (£5,611.53)</t>
  </si>
  <si>
    <t>PP Fees (£150)</t>
  </si>
  <si>
    <t>Land Purchase - S Howells</t>
  </si>
  <si>
    <t>Adjustment following land purchase</t>
  </si>
  <si>
    <t>Contribution - £49,000</t>
  </si>
  <si>
    <t>3rd Party Loan</t>
  </si>
  <si>
    <t>Stephen Howells - £56,000 added to investments for earmarked land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</si>
</sst>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&quot;£&quot;#,##0.00"/>
    <numFmt numFmtId="166" formatCode="0.00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523D6-54E2-40EE-A691-63E0807B8C05}">
  <dimension ref="A3:N129"/>
  <sheetViews>
    <sheetView tabSelected="1" topLeftCell="A103" workbookViewId="0">
      <selection activeCell="B131" sqref="B131"/>
    </sheetView>
  </sheetViews>
  <sheetFormatPr defaultRowHeight="15" x14ac:dyDescent="0.25"/>
  <cols>
    <col min="1" max="1" width="11.28515625" style="1" customWidth="1"/>
    <col min="2" max="2" width="58.5703125" customWidth="1"/>
    <col min="3" max="3" width="15.42578125" style="2" bestFit="1" customWidth="1"/>
    <col min="4" max="4" width="11.140625" style="2" bestFit="1" customWidth="1"/>
    <col min="5" max="5" width="16.140625" style="2" bestFit="1" customWidth="1"/>
    <col min="6" max="6" width="12.85546875" style="2" bestFit="1" customWidth="1"/>
    <col min="7" max="7" width="14.28515625" style="2" bestFit="1" customWidth="1"/>
    <col min="8" max="8" width="21.42578125" style="2" bestFit="1" customWidth="1"/>
    <col min="9" max="9" width="14.5703125" style="2" bestFit="1" customWidth="1"/>
    <col min="10" max="10" width="12" style="3" bestFit="1" customWidth="1"/>
    <col min="11" max="11" width="12" style="2" bestFit="1" customWidth="1"/>
    <col min="12" max="12" width="18.7109375" style="2" bestFit="1" customWidth="1"/>
    <col min="13" max="13" width="12" style="2" bestFit="1" customWidth="1"/>
    <col min="14" max="14" width="12" style="3" bestFit="1" customWidth="1"/>
  </cols>
  <sheetData>
    <row r="3" spans="1:14" x14ac:dyDescent="0.25">
      <c r="A3" s="1" t="s">
        <v>0</v>
      </c>
      <c r="B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K3" s="2" t="s">
        <v>10</v>
      </c>
      <c r="L3" s="2" t="s">
        <v>11</v>
      </c>
      <c r="M3" s="2" t="s">
        <v>12</v>
      </c>
      <c r="N3" s="3" t="s">
        <v>13</v>
      </c>
    </row>
    <row r="5" spans="1:14" x14ac:dyDescent="0.25">
      <c r="A5" s="1">
        <v>41879</v>
      </c>
      <c r="B5" t="s">
        <v>14</v>
      </c>
      <c r="C5" s="2">
        <v>66566.789999999994</v>
      </c>
      <c r="D5" s="2">
        <f>C5</f>
        <v>66566.789999999994</v>
      </c>
      <c r="E5" s="2">
        <v>0</v>
      </c>
      <c r="F5" s="2">
        <f>D5+E5</f>
        <v>66566.789999999994</v>
      </c>
      <c r="G5" s="2">
        <f>C5</f>
        <v>66566.789999999994</v>
      </c>
      <c r="H5" s="2">
        <v>0</v>
      </c>
      <c r="I5" s="2">
        <f>G5+H5</f>
        <v>66566.789999999994</v>
      </c>
      <c r="J5" s="3">
        <f>I5/F5</f>
        <v>1</v>
      </c>
      <c r="K5" s="2">
        <v>0</v>
      </c>
      <c r="L5" s="2">
        <v>0</v>
      </c>
      <c r="M5" s="2">
        <f>K5+L5</f>
        <v>0</v>
      </c>
      <c r="N5" s="3">
        <f>M5/F5</f>
        <v>0</v>
      </c>
    </row>
    <row r="6" spans="1:14" x14ac:dyDescent="0.25">
      <c r="A6" s="1">
        <v>41910</v>
      </c>
      <c r="B6" t="s">
        <v>15</v>
      </c>
      <c r="C6" s="2">
        <v>60527.83</v>
      </c>
      <c r="D6" s="2">
        <f>D5+C6</f>
        <v>127094.62</v>
      </c>
      <c r="E6" s="2">
        <v>0</v>
      </c>
      <c r="F6" s="2">
        <f t="shared" ref="F6:F69" si="0">D6+E6</f>
        <v>127094.62</v>
      </c>
      <c r="G6" s="2">
        <f>G5</f>
        <v>66566.789999999994</v>
      </c>
      <c r="H6" s="2">
        <v>0</v>
      </c>
      <c r="I6" s="2">
        <f t="shared" ref="I6:I69" si="1">G6+H6</f>
        <v>66566.789999999994</v>
      </c>
      <c r="J6" s="3">
        <f t="shared" ref="J6:J69" si="2">I6/F6</f>
        <v>0.52375773262471692</v>
      </c>
      <c r="K6" s="2">
        <f>C6</f>
        <v>60527.83</v>
      </c>
      <c r="L6" s="2">
        <v>0</v>
      </c>
      <c r="M6" s="2">
        <f t="shared" ref="M6:M69" si="3">K6+L6</f>
        <v>60527.83</v>
      </c>
      <c r="N6" s="3">
        <f t="shared" ref="N6:N69" si="4">M6/F6</f>
        <v>0.47624226737528313</v>
      </c>
    </row>
    <row r="7" spans="1:14" x14ac:dyDescent="0.25">
      <c r="A7" s="1">
        <v>41883</v>
      </c>
      <c r="B7" t="s">
        <v>16</v>
      </c>
      <c r="C7" s="2">
        <v>3.02</v>
      </c>
      <c r="D7" s="2">
        <f t="shared" ref="D7:D70" si="5">D6+C7</f>
        <v>127097.64</v>
      </c>
      <c r="E7" s="2">
        <v>0</v>
      </c>
      <c r="F7" s="2">
        <f t="shared" si="0"/>
        <v>127097.64</v>
      </c>
      <c r="G7" s="2">
        <f>G6+(C7*J6)</f>
        <v>66568.371748352525</v>
      </c>
      <c r="H7" s="2">
        <v>0</v>
      </c>
      <c r="I7" s="2">
        <f t="shared" si="1"/>
        <v>66568.371748352525</v>
      </c>
      <c r="J7" s="3">
        <f t="shared" si="2"/>
        <v>0.52375773262471692</v>
      </c>
      <c r="K7" s="2">
        <f>K6+(C7*N6)</f>
        <v>60529.268251647474</v>
      </c>
      <c r="L7" s="2">
        <v>0</v>
      </c>
      <c r="M7" s="2">
        <f t="shared" si="3"/>
        <v>60529.268251647474</v>
      </c>
      <c r="N7" s="3">
        <f t="shared" si="4"/>
        <v>0.47624226737528308</v>
      </c>
    </row>
    <row r="8" spans="1:14" x14ac:dyDescent="0.25">
      <c r="A8" s="1">
        <v>41911</v>
      </c>
      <c r="B8" t="s">
        <v>17</v>
      </c>
      <c r="C8" s="2">
        <v>-3511.89</v>
      </c>
      <c r="D8" s="2">
        <f t="shared" si="5"/>
        <v>123585.75</v>
      </c>
      <c r="E8" s="2">
        <v>0</v>
      </c>
      <c r="F8" s="2">
        <f t="shared" si="0"/>
        <v>123585.75</v>
      </c>
      <c r="G8" s="2">
        <f t="shared" ref="G8:G73" si="6">G7+(C8*J7)</f>
        <v>64728.992204725109</v>
      </c>
      <c r="H8" s="2">
        <v>0</v>
      </c>
      <c r="I8" s="2">
        <f t="shared" si="1"/>
        <v>64728.992204725109</v>
      </c>
      <c r="J8" s="3">
        <f t="shared" si="2"/>
        <v>0.52375773262471692</v>
      </c>
      <c r="K8" s="2">
        <f t="shared" ref="K8:K73" si="7">K7+(C8*N7)</f>
        <v>58856.757795274891</v>
      </c>
      <c r="L8" s="2">
        <v>0</v>
      </c>
      <c r="M8" s="2">
        <f t="shared" si="3"/>
        <v>58856.757795274891</v>
      </c>
      <c r="N8" s="3">
        <f t="shared" si="4"/>
        <v>0.47624226737528308</v>
      </c>
    </row>
    <row r="9" spans="1:14" x14ac:dyDescent="0.25">
      <c r="A9" s="1">
        <v>41913</v>
      </c>
      <c r="B9" t="s">
        <v>18</v>
      </c>
      <c r="C9" s="2">
        <v>26.06</v>
      </c>
      <c r="D9" s="2">
        <f t="shared" si="5"/>
        <v>123611.81</v>
      </c>
      <c r="E9" s="2">
        <v>0</v>
      </c>
      <c r="F9" s="2">
        <f t="shared" si="0"/>
        <v>123611.81</v>
      </c>
      <c r="G9" s="2">
        <f t="shared" si="6"/>
        <v>64742.641331237312</v>
      </c>
      <c r="H9" s="2">
        <v>0</v>
      </c>
      <c r="I9" s="2">
        <f t="shared" si="1"/>
        <v>64742.641331237312</v>
      </c>
      <c r="J9" s="3">
        <f t="shared" si="2"/>
        <v>0.52375773262471692</v>
      </c>
      <c r="K9" s="2">
        <f t="shared" si="7"/>
        <v>58869.168668762693</v>
      </c>
      <c r="L9" s="2">
        <v>0</v>
      </c>
      <c r="M9" s="2">
        <f t="shared" si="3"/>
        <v>58869.168668762693</v>
      </c>
      <c r="N9" s="3">
        <f t="shared" si="4"/>
        <v>0.47624226737528313</v>
      </c>
    </row>
    <row r="10" spans="1:14" x14ac:dyDescent="0.25">
      <c r="A10" s="1">
        <v>41944</v>
      </c>
      <c r="B10" t="s">
        <v>19</v>
      </c>
      <c r="C10" s="2">
        <v>26.25</v>
      </c>
      <c r="D10" s="2">
        <f t="shared" si="5"/>
        <v>123638.06</v>
      </c>
      <c r="E10" s="2">
        <v>0</v>
      </c>
      <c r="F10" s="2">
        <f t="shared" si="0"/>
        <v>123638.06</v>
      </c>
      <c r="G10" s="2">
        <f t="shared" si="6"/>
        <v>64756.389971718709</v>
      </c>
      <c r="H10" s="2">
        <v>0</v>
      </c>
      <c r="I10" s="2">
        <f t="shared" si="1"/>
        <v>64756.389971718709</v>
      </c>
      <c r="J10" s="3">
        <f t="shared" si="2"/>
        <v>0.52375773262471692</v>
      </c>
      <c r="K10" s="2">
        <f t="shared" si="7"/>
        <v>58881.670028281296</v>
      </c>
      <c r="L10" s="2">
        <v>0</v>
      </c>
      <c r="M10" s="2">
        <f t="shared" si="3"/>
        <v>58881.670028281296</v>
      </c>
      <c r="N10" s="3">
        <f t="shared" si="4"/>
        <v>0.47624226737528313</v>
      </c>
    </row>
    <row r="11" spans="1:14" x14ac:dyDescent="0.25">
      <c r="A11" s="1">
        <v>41974</v>
      </c>
      <c r="B11" t="s">
        <v>20</v>
      </c>
      <c r="C11" s="2">
        <v>25.41</v>
      </c>
      <c r="D11" s="2">
        <f t="shared" si="5"/>
        <v>123663.47</v>
      </c>
      <c r="E11" s="2">
        <v>0</v>
      </c>
      <c r="F11" s="2">
        <f t="shared" si="0"/>
        <v>123663.47</v>
      </c>
      <c r="G11" s="2">
        <f t="shared" si="6"/>
        <v>64769.698655704706</v>
      </c>
      <c r="H11" s="2">
        <v>0</v>
      </c>
      <c r="I11" s="2">
        <f t="shared" si="1"/>
        <v>64769.698655704706</v>
      </c>
      <c r="J11" s="3">
        <f t="shared" si="2"/>
        <v>0.52375773262471692</v>
      </c>
      <c r="K11" s="2">
        <f t="shared" si="7"/>
        <v>58893.771344295303</v>
      </c>
      <c r="L11" s="2">
        <v>0</v>
      </c>
      <c r="M11" s="2">
        <f t="shared" si="3"/>
        <v>58893.771344295303</v>
      </c>
      <c r="N11" s="3">
        <f t="shared" si="4"/>
        <v>0.47624226737528313</v>
      </c>
    </row>
    <row r="12" spans="1:14" x14ac:dyDescent="0.25">
      <c r="A12" s="1">
        <v>41978</v>
      </c>
      <c r="B12" t="s">
        <v>21</v>
      </c>
      <c r="C12" s="2">
        <v>6000</v>
      </c>
      <c r="D12" s="2">
        <f t="shared" si="5"/>
        <v>129663.47</v>
      </c>
      <c r="E12" s="2">
        <v>0</v>
      </c>
      <c r="F12" s="2">
        <f t="shared" si="0"/>
        <v>129663.47</v>
      </c>
      <c r="G12" s="2">
        <f>G11+3000</f>
        <v>67769.698655704706</v>
      </c>
      <c r="H12" s="2">
        <v>0</v>
      </c>
      <c r="I12" s="2">
        <f t="shared" si="1"/>
        <v>67769.698655704706</v>
      </c>
      <c r="J12" s="3">
        <f t="shared" si="2"/>
        <v>0.52265837599213338</v>
      </c>
      <c r="K12" s="2">
        <f>K11+3000</f>
        <v>61893.771344295303</v>
      </c>
      <c r="L12" s="2">
        <v>0</v>
      </c>
      <c r="M12" s="2">
        <f t="shared" si="3"/>
        <v>61893.771344295303</v>
      </c>
      <c r="N12" s="3">
        <f t="shared" si="4"/>
        <v>0.47734162400786667</v>
      </c>
    </row>
    <row r="13" spans="1:14" x14ac:dyDescent="0.25">
      <c r="A13" s="1">
        <v>41991</v>
      </c>
      <c r="B13" t="s">
        <v>22</v>
      </c>
      <c r="C13" s="2">
        <v>-1433</v>
      </c>
      <c r="D13" s="2">
        <f t="shared" si="5"/>
        <v>128230.47</v>
      </c>
      <c r="E13" s="2">
        <v>0</v>
      </c>
      <c r="F13" s="2">
        <f t="shared" si="0"/>
        <v>128230.47</v>
      </c>
      <c r="G13" s="2">
        <f t="shared" si="6"/>
        <v>67020.729202907984</v>
      </c>
      <c r="H13" s="2">
        <v>0</v>
      </c>
      <c r="I13" s="2">
        <f t="shared" si="1"/>
        <v>67020.729202907984</v>
      </c>
      <c r="J13" s="3">
        <f t="shared" si="2"/>
        <v>0.52265837599213338</v>
      </c>
      <c r="K13" s="2">
        <f t="shared" si="7"/>
        <v>61209.740797092032</v>
      </c>
      <c r="L13" s="2">
        <v>0</v>
      </c>
      <c r="M13" s="2">
        <f t="shared" si="3"/>
        <v>61209.740797092032</v>
      </c>
      <c r="N13" s="3">
        <f t="shared" si="4"/>
        <v>0.47734162400786673</v>
      </c>
    </row>
    <row r="14" spans="1:14" x14ac:dyDescent="0.25">
      <c r="A14" s="1">
        <v>41991</v>
      </c>
      <c r="B14" t="s">
        <v>23</v>
      </c>
      <c r="C14" s="2">
        <v>-17.5</v>
      </c>
      <c r="D14" s="2">
        <f t="shared" si="5"/>
        <v>128212.97</v>
      </c>
      <c r="E14" s="2">
        <v>0</v>
      </c>
      <c r="F14" s="2">
        <f t="shared" si="0"/>
        <v>128212.97</v>
      </c>
      <c r="G14" s="2">
        <f t="shared" si="6"/>
        <v>67011.582681328116</v>
      </c>
      <c r="H14" s="2">
        <v>0</v>
      </c>
      <c r="I14" s="2">
        <f t="shared" si="1"/>
        <v>67011.582681328116</v>
      </c>
      <c r="J14" s="3">
        <f t="shared" si="2"/>
        <v>0.52265837599213338</v>
      </c>
      <c r="K14" s="2">
        <f t="shared" si="7"/>
        <v>61201.387318671892</v>
      </c>
      <c r="L14" s="2">
        <v>0</v>
      </c>
      <c r="M14" s="2">
        <f t="shared" si="3"/>
        <v>61201.387318671892</v>
      </c>
      <c r="N14" s="3">
        <f t="shared" si="4"/>
        <v>0.47734162400786667</v>
      </c>
    </row>
    <row r="15" spans="1:14" x14ac:dyDescent="0.25">
      <c r="A15" s="1">
        <v>41991</v>
      </c>
      <c r="B15" t="s">
        <v>24</v>
      </c>
      <c r="C15" s="2">
        <v>-124950</v>
      </c>
      <c r="D15" s="2">
        <f t="shared" si="5"/>
        <v>3262.9700000000012</v>
      </c>
      <c r="E15" s="2">
        <v>124950</v>
      </c>
      <c r="F15" s="2">
        <f t="shared" si="0"/>
        <v>128212.97</v>
      </c>
      <c r="G15" s="2">
        <f t="shared" si="6"/>
        <v>1705.4186011110505</v>
      </c>
      <c r="H15" s="2">
        <f>E15*J14</f>
        <v>65306.164080217066</v>
      </c>
      <c r="I15" s="2">
        <f t="shared" si="1"/>
        <v>67011.582681328116</v>
      </c>
      <c r="J15" s="3">
        <f t="shared" si="2"/>
        <v>0.52265837599213338</v>
      </c>
      <c r="K15" s="2">
        <f t="shared" si="7"/>
        <v>1557.5513988889506</v>
      </c>
      <c r="L15" s="2">
        <f>E15*N14</f>
        <v>59643.835919782941</v>
      </c>
      <c r="M15" s="2">
        <f t="shared" si="3"/>
        <v>61201.387318671892</v>
      </c>
      <c r="N15" s="3">
        <f t="shared" si="4"/>
        <v>0.47734162400786667</v>
      </c>
    </row>
    <row r="16" spans="1:14" x14ac:dyDescent="0.25">
      <c r="A16" s="1">
        <v>42005</v>
      </c>
      <c r="B16" t="s">
        <v>25</v>
      </c>
      <c r="C16" s="2">
        <v>15.25</v>
      </c>
      <c r="D16" s="2">
        <f t="shared" si="5"/>
        <v>3278.2200000000012</v>
      </c>
      <c r="E16" s="2">
        <f>E15</f>
        <v>124950</v>
      </c>
      <c r="F16" s="2">
        <f t="shared" si="0"/>
        <v>128228.22</v>
      </c>
      <c r="G16" s="2">
        <f t="shared" si="6"/>
        <v>1713.3891413449305</v>
      </c>
      <c r="H16" s="2">
        <f t="shared" ref="H16:H81" si="8">E16*J15</f>
        <v>65306.164080217066</v>
      </c>
      <c r="I16" s="2">
        <f t="shared" si="1"/>
        <v>67019.55322156199</v>
      </c>
      <c r="J16" s="3">
        <f t="shared" si="2"/>
        <v>0.52265837599213327</v>
      </c>
      <c r="K16" s="2">
        <f t="shared" si="7"/>
        <v>1564.8308586550706</v>
      </c>
      <c r="L16" s="2">
        <f t="shared" ref="L16:L81" si="9">E16*N15</f>
        <v>59643.835919782941</v>
      </c>
      <c r="M16" s="2">
        <f t="shared" si="3"/>
        <v>61208.666778438012</v>
      </c>
      <c r="N16" s="3">
        <f t="shared" si="4"/>
        <v>0.47734162400786667</v>
      </c>
    </row>
    <row r="17" spans="1:14" x14ac:dyDescent="0.25">
      <c r="A17" s="1">
        <v>42011</v>
      </c>
      <c r="B17" t="s">
        <v>22</v>
      </c>
      <c r="C17" s="2">
        <v>-1433</v>
      </c>
      <c r="D17" s="2">
        <f t="shared" si="5"/>
        <v>1845.2200000000012</v>
      </c>
      <c r="E17" s="2">
        <f t="shared" ref="E17:E37" si="10">E16</f>
        <v>124950</v>
      </c>
      <c r="F17" s="2">
        <f t="shared" si="0"/>
        <v>126795.22</v>
      </c>
      <c r="G17" s="2">
        <f t="shared" si="6"/>
        <v>964.41968854820357</v>
      </c>
      <c r="H17" s="2">
        <f t="shared" si="8"/>
        <v>65306.164080217051</v>
      </c>
      <c r="I17" s="2">
        <f t="shared" si="1"/>
        <v>66270.583768765253</v>
      </c>
      <c r="J17" s="3">
        <f t="shared" si="2"/>
        <v>0.52265837599213327</v>
      </c>
      <c r="K17" s="2">
        <f t="shared" si="7"/>
        <v>880.80031145179771</v>
      </c>
      <c r="L17" s="2">
        <f t="shared" si="9"/>
        <v>59643.835919782941</v>
      </c>
      <c r="M17" s="2">
        <f t="shared" si="3"/>
        <v>60524.636231234741</v>
      </c>
      <c r="N17" s="3">
        <f t="shared" si="4"/>
        <v>0.47734162400786673</v>
      </c>
    </row>
    <row r="18" spans="1:14" x14ac:dyDescent="0.25">
      <c r="A18" s="1">
        <v>42036</v>
      </c>
      <c r="B18" t="s">
        <v>26</v>
      </c>
      <c r="C18" s="2">
        <v>0.45</v>
      </c>
      <c r="D18" s="2">
        <f t="shared" si="5"/>
        <v>1845.6700000000012</v>
      </c>
      <c r="E18" s="2">
        <f t="shared" si="10"/>
        <v>124950</v>
      </c>
      <c r="F18" s="2">
        <f t="shared" si="0"/>
        <v>126795.67</v>
      </c>
      <c r="G18" s="2">
        <f t="shared" si="6"/>
        <v>964.65488481739999</v>
      </c>
      <c r="H18" s="2">
        <f t="shared" si="8"/>
        <v>65306.164080217051</v>
      </c>
      <c r="I18" s="2">
        <f t="shared" si="1"/>
        <v>66270.818965034458</v>
      </c>
      <c r="J18" s="3">
        <f t="shared" si="2"/>
        <v>0.52265837599213327</v>
      </c>
      <c r="K18" s="2">
        <f t="shared" si="7"/>
        <v>881.01511518260122</v>
      </c>
      <c r="L18" s="2">
        <f t="shared" si="9"/>
        <v>59643.835919782949</v>
      </c>
      <c r="M18" s="2">
        <f t="shared" si="3"/>
        <v>60524.851034965548</v>
      </c>
      <c r="N18" s="3">
        <f t="shared" si="4"/>
        <v>0.47734162400786673</v>
      </c>
    </row>
    <row r="19" spans="1:14" x14ac:dyDescent="0.25">
      <c r="A19" s="1">
        <v>42064</v>
      </c>
      <c r="B19" t="s">
        <v>27</v>
      </c>
      <c r="C19" s="2">
        <v>0.35</v>
      </c>
      <c r="D19" s="2">
        <f t="shared" si="5"/>
        <v>1846.0200000000011</v>
      </c>
      <c r="E19" s="2">
        <f t="shared" si="10"/>
        <v>124950</v>
      </c>
      <c r="F19" s="2">
        <f t="shared" si="0"/>
        <v>126796.02</v>
      </c>
      <c r="G19" s="2">
        <f t="shared" si="6"/>
        <v>964.83781524899723</v>
      </c>
      <c r="H19" s="2">
        <f t="shared" si="8"/>
        <v>65306.164080217051</v>
      </c>
      <c r="I19" s="2">
        <f t="shared" si="1"/>
        <v>66271.001895466048</v>
      </c>
      <c r="J19" s="3">
        <f t="shared" si="2"/>
        <v>0.52265837599213327</v>
      </c>
      <c r="K19" s="2">
        <f t="shared" si="7"/>
        <v>881.182184751004</v>
      </c>
      <c r="L19" s="2">
        <f t="shared" si="9"/>
        <v>59643.835919782949</v>
      </c>
      <c r="M19" s="2">
        <f t="shared" si="3"/>
        <v>60525.018104533956</v>
      </c>
      <c r="N19" s="3">
        <f t="shared" si="4"/>
        <v>0.47734162400786678</v>
      </c>
    </row>
    <row r="20" spans="1:14" x14ac:dyDescent="0.25">
      <c r="A20" s="1">
        <v>42095</v>
      </c>
      <c r="B20" t="s">
        <v>28</v>
      </c>
      <c r="C20" s="2">
        <v>0.39</v>
      </c>
      <c r="D20" s="2">
        <f t="shared" si="5"/>
        <v>1846.4100000000012</v>
      </c>
      <c r="E20" s="2">
        <f t="shared" si="10"/>
        <v>124950</v>
      </c>
      <c r="F20" s="2">
        <f t="shared" si="0"/>
        <v>126796.41</v>
      </c>
      <c r="G20" s="2">
        <f t="shared" si="6"/>
        <v>965.04165201563421</v>
      </c>
      <c r="H20" s="2">
        <f t="shared" si="8"/>
        <v>65306.164080217051</v>
      </c>
      <c r="I20" s="2">
        <f t="shared" si="1"/>
        <v>66271.205732232687</v>
      </c>
      <c r="J20" s="3">
        <f t="shared" si="2"/>
        <v>0.52265837599213327</v>
      </c>
      <c r="K20" s="2">
        <f t="shared" si="7"/>
        <v>881.36834798436712</v>
      </c>
      <c r="L20" s="2">
        <f t="shared" si="9"/>
        <v>59643.835919782956</v>
      </c>
      <c r="M20" s="2">
        <f t="shared" si="3"/>
        <v>60525.204267767323</v>
      </c>
      <c r="N20" s="3">
        <f t="shared" si="4"/>
        <v>0.47734162400786678</v>
      </c>
    </row>
    <row r="21" spans="1:14" x14ac:dyDescent="0.25">
      <c r="A21" s="1">
        <v>42125</v>
      </c>
      <c r="B21" t="s">
        <v>29</v>
      </c>
      <c r="C21" s="2">
        <v>0.38</v>
      </c>
      <c r="D21" s="2">
        <f t="shared" si="5"/>
        <v>1846.7900000000013</v>
      </c>
      <c r="E21" s="2">
        <f t="shared" si="10"/>
        <v>124950</v>
      </c>
      <c r="F21" s="2">
        <f t="shared" si="0"/>
        <v>126796.79000000001</v>
      </c>
      <c r="G21" s="2">
        <f t="shared" si="6"/>
        <v>965.24026219851123</v>
      </c>
      <c r="H21" s="2">
        <f t="shared" si="8"/>
        <v>65306.164080217051</v>
      </c>
      <c r="I21" s="2">
        <f t="shared" si="1"/>
        <v>66271.404342415568</v>
      </c>
      <c r="J21" s="3">
        <f t="shared" si="2"/>
        <v>0.52265837599213327</v>
      </c>
      <c r="K21" s="2">
        <f t="shared" si="7"/>
        <v>881.5497378014901</v>
      </c>
      <c r="L21" s="2">
        <f t="shared" si="9"/>
        <v>59643.835919782956</v>
      </c>
      <c r="M21" s="2">
        <f t="shared" si="3"/>
        <v>60525.385657584447</v>
      </c>
      <c r="N21" s="3">
        <f t="shared" si="4"/>
        <v>0.47734162400786678</v>
      </c>
    </row>
    <row r="22" spans="1:14" x14ac:dyDescent="0.25">
      <c r="A22" s="1">
        <v>42156</v>
      </c>
      <c r="B22" t="s">
        <v>28</v>
      </c>
      <c r="C22" s="2">
        <v>0.39</v>
      </c>
      <c r="D22" s="2">
        <f t="shared" si="5"/>
        <v>1847.1800000000014</v>
      </c>
      <c r="E22" s="2">
        <f t="shared" si="10"/>
        <v>124950</v>
      </c>
      <c r="F22" s="2">
        <f t="shared" si="0"/>
        <v>126797.18000000001</v>
      </c>
      <c r="G22" s="2">
        <f t="shared" si="6"/>
        <v>965.44409896514821</v>
      </c>
      <c r="H22" s="2">
        <f t="shared" si="8"/>
        <v>65306.164080217051</v>
      </c>
      <c r="I22" s="2">
        <f t="shared" si="1"/>
        <v>66271.608179182193</v>
      </c>
      <c r="J22" s="3">
        <f t="shared" si="2"/>
        <v>0.52265837599213316</v>
      </c>
      <c r="K22" s="2">
        <f t="shared" si="7"/>
        <v>881.73590103485321</v>
      </c>
      <c r="L22" s="2">
        <f t="shared" si="9"/>
        <v>59643.835919782956</v>
      </c>
      <c r="M22" s="2">
        <f t="shared" si="3"/>
        <v>60525.571820817808</v>
      </c>
      <c r="N22" s="3">
        <f t="shared" si="4"/>
        <v>0.47734162400786678</v>
      </c>
    </row>
    <row r="23" spans="1:14" x14ac:dyDescent="0.25">
      <c r="A23" s="1">
        <v>42186</v>
      </c>
      <c r="B23" t="s">
        <v>29</v>
      </c>
      <c r="C23" s="2">
        <v>0.38</v>
      </c>
      <c r="D23" s="2">
        <f t="shared" si="5"/>
        <v>1847.5600000000015</v>
      </c>
      <c r="E23" s="2">
        <f t="shared" si="10"/>
        <v>124950</v>
      </c>
      <c r="F23" s="2">
        <f t="shared" si="0"/>
        <v>126797.56</v>
      </c>
      <c r="G23" s="2">
        <f t="shared" si="6"/>
        <v>965.64270914802523</v>
      </c>
      <c r="H23" s="2">
        <f t="shared" si="8"/>
        <v>65306.164080217037</v>
      </c>
      <c r="I23" s="2">
        <f t="shared" si="1"/>
        <v>66271.806789365059</v>
      </c>
      <c r="J23" s="3">
        <f t="shared" si="2"/>
        <v>0.52265837599213316</v>
      </c>
      <c r="K23" s="2">
        <f t="shared" si="7"/>
        <v>881.91729085197619</v>
      </c>
      <c r="L23" s="2">
        <f t="shared" si="9"/>
        <v>59643.835919782956</v>
      </c>
      <c r="M23" s="2">
        <f t="shared" si="3"/>
        <v>60525.753210634932</v>
      </c>
      <c r="N23" s="3">
        <f t="shared" si="4"/>
        <v>0.47734162400786684</v>
      </c>
    </row>
    <row r="24" spans="1:14" x14ac:dyDescent="0.25">
      <c r="A24" s="1">
        <v>42217</v>
      </c>
      <c r="B24" t="s">
        <v>28</v>
      </c>
      <c r="C24" s="2">
        <v>0.39</v>
      </c>
      <c r="D24" s="2">
        <f t="shared" si="5"/>
        <v>1847.9500000000016</v>
      </c>
      <c r="E24" s="2">
        <f t="shared" si="10"/>
        <v>124950</v>
      </c>
      <c r="F24" s="2">
        <f t="shared" si="0"/>
        <v>126797.95</v>
      </c>
      <c r="G24" s="2">
        <f t="shared" si="6"/>
        <v>965.84654591466222</v>
      </c>
      <c r="H24" s="2">
        <f t="shared" si="8"/>
        <v>65306.164080217037</v>
      </c>
      <c r="I24" s="2">
        <f t="shared" si="1"/>
        <v>66272.010626131698</v>
      </c>
      <c r="J24" s="3">
        <f t="shared" si="2"/>
        <v>0.52265837599213316</v>
      </c>
      <c r="K24" s="2">
        <f t="shared" si="7"/>
        <v>882.10345408533931</v>
      </c>
      <c r="L24" s="2">
        <f t="shared" si="9"/>
        <v>59643.835919782963</v>
      </c>
      <c r="M24" s="2">
        <f t="shared" si="3"/>
        <v>60525.939373868299</v>
      </c>
      <c r="N24" s="3">
        <f t="shared" si="4"/>
        <v>0.47734162400786684</v>
      </c>
    </row>
    <row r="25" spans="1:14" x14ac:dyDescent="0.25">
      <c r="A25" s="1">
        <v>42248</v>
      </c>
      <c r="B25" t="s">
        <v>28</v>
      </c>
      <c r="C25" s="2">
        <v>0.39</v>
      </c>
      <c r="D25" s="2">
        <f t="shared" si="5"/>
        <v>1848.3400000000017</v>
      </c>
      <c r="E25" s="2">
        <f t="shared" si="10"/>
        <v>124950</v>
      </c>
      <c r="F25" s="2">
        <f t="shared" si="0"/>
        <v>126798.34</v>
      </c>
      <c r="G25" s="2">
        <f t="shared" si="6"/>
        <v>966.0503826812992</v>
      </c>
      <c r="H25" s="2">
        <f t="shared" si="8"/>
        <v>65306.164080217037</v>
      </c>
      <c r="I25" s="2">
        <f t="shared" si="1"/>
        <v>66272.214462898337</v>
      </c>
      <c r="J25" s="3">
        <f t="shared" si="2"/>
        <v>0.52265837599213316</v>
      </c>
      <c r="K25" s="2">
        <f t="shared" si="7"/>
        <v>882.28961731870243</v>
      </c>
      <c r="L25" s="2">
        <f t="shared" si="9"/>
        <v>59643.835919782963</v>
      </c>
      <c r="M25" s="2">
        <f t="shared" si="3"/>
        <v>60526.125537101667</v>
      </c>
      <c r="N25" s="3">
        <f t="shared" si="4"/>
        <v>0.47734162400786689</v>
      </c>
    </row>
    <row r="26" spans="1:14" x14ac:dyDescent="0.25">
      <c r="A26" s="1">
        <v>42278</v>
      </c>
      <c r="B26" t="s">
        <v>29</v>
      </c>
      <c r="C26" s="2">
        <v>0.38</v>
      </c>
      <c r="D26" s="2">
        <f t="shared" si="5"/>
        <v>1848.7200000000018</v>
      </c>
      <c r="E26" s="2">
        <f t="shared" si="10"/>
        <v>124950</v>
      </c>
      <c r="F26" s="2">
        <f t="shared" si="0"/>
        <v>126798.72</v>
      </c>
      <c r="G26" s="2">
        <f t="shared" si="6"/>
        <v>966.24899286417622</v>
      </c>
      <c r="H26" s="2">
        <f t="shared" si="8"/>
        <v>65306.164080217037</v>
      </c>
      <c r="I26" s="2">
        <f t="shared" si="1"/>
        <v>66272.413073081218</v>
      </c>
      <c r="J26" s="3">
        <f t="shared" si="2"/>
        <v>0.52265837599213316</v>
      </c>
      <c r="K26" s="2">
        <f t="shared" si="7"/>
        <v>882.4710071358254</v>
      </c>
      <c r="L26" s="2">
        <f t="shared" si="9"/>
        <v>59643.83591978297</v>
      </c>
      <c r="M26" s="2">
        <f t="shared" si="3"/>
        <v>60526.306926918798</v>
      </c>
      <c r="N26" s="3">
        <f t="shared" si="4"/>
        <v>0.47734162400786695</v>
      </c>
    </row>
    <row r="27" spans="1:14" x14ac:dyDescent="0.25">
      <c r="A27" s="1">
        <v>42278</v>
      </c>
      <c r="B27" t="s">
        <v>30</v>
      </c>
      <c r="C27" s="2">
        <v>-360</v>
      </c>
      <c r="D27" s="2">
        <f t="shared" si="5"/>
        <v>1488.7200000000018</v>
      </c>
      <c r="E27" s="2">
        <f t="shared" si="10"/>
        <v>124950</v>
      </c>
      <c r="F27" s="2">
        <f t="shared" si="0"/>
        <v>126438.72</v>
      </c>
      <c r="G27" s="2">
        <f t="shared" si="6"/>
        <v>778.09197750700832</v>
      </c>
      <c r="H27" s="2">
        <f t="shared" si="8"/>
        <v>65306.164080217037</v>
      </c>
      <c r="I27" s="2">
        <f t="shared" si="1"/>
        <v>66084.256057724051</v>
      </c>
      <c r="J27" s="3">
        <f t="shared" si="2"/>
        <v>0.52265837599213316</v>
      </c>
      <c r="K27" s="2">
        <f t="shared" si="7"/>
        <v>710.6280224929933</v>
      </c>
      <c r="L27" s="2">
        <f t="shared" si="9"/>
        <v>59643.835919782978</v>
      </c>
      <c r="M27" s="2">
        <f t="shared" si="3"/>
        <v>60354.463942275972</v>
      </c>
      <c r="N27" s="3">
        <f t="shared" si="4"/>
        <v>0.477341624007867</v>
      </c>
    </row>
    <row r="28" spans="1:14" x14ac:dyDescent="0.25">
      <c r="A28" s="1">
        <v>42309</v>
      </c>
      <c r="B28" t="s">
        <v>31</v>
      </c>
      <c r="C28" s="2">
        <v>0.32</v>
      </c>
      <c r="D28" s="2">
        <f t="shared" si="5"/>
        <v>1489.0400000000018</v>
      </c>
      <c r="E28" s="2">
        <f t="shared" si="10"/>
        <v>124950</v>
      </c>
      <c r="F28" s="2">
        <f t="shared" si="0"/>
        <v>126439.04000000001</v>
      </c>
      <c r="G28" s="2">
        <f t="shared" si="6"/>
        <v>778.25922818732579</v>
      </c>
      <c r="H28" s="2">
        <f t="shared" si="8"/>
        <v>65306.164080217037</v>
      </c>
      <c r="I28" s="2">
        <f t="shared" si="1"/>
        <v>66084.423308404366</v>
      </c>
      <c r="J28" s="3">
        <f t="shared" si="2"/>
        <v>0.52265837599213316</v>
      </c>
      <c r="K28" s="2">
        <f t="shared" si="7"/>
        <v>710.78077181267577</v>
      </c>
      <c r="L28" s="2">
        <f t="shared" si="9"/>
        <v>59643.835919782985</v>
      </c>
      <c r="M28" s="2">
        <f t="shared" si="3"/>
        <v>60354.616691595664</v>
      </c>
      <c r="N28" s="3">
        <f t="shared" si="4"/>
        <v>0.477341624007867</v>
      </c>
    </row>
    <row r="29" spans="1:14" x14ac:dyDescent="0.25">
      <c r="A29" s="1">
        <v>42339</v>
      </c>
      <c r="B29" t="s">
        <v>32</v>
      </c>
      <c r="C29" s="2">
        <v>0.31</v>
      </c>
      <c r="D29" s="2">
        <f t="shared" si="5"/>
        <v>1489.3500000000017</v>
      </c>
      <c r="E29" s="2">
        <f t="shared" si="10"/>
        <v>124950</v>
      </c>
      <c r="F29" s="2">
        <f t="shared" si="0"/>
        <v>126439.35</v>
      </c>
      <c r="G29" s="2">
        <f t="shared" si="6"/>
        <v>778.4212522838834</v>
      </c>
      <c r="H29" s="2">
        <f t="shared" si="8"/>
        <v>65306.164080217037</v>
      </c>
      <c r="I29" s="2">
        <f t="shared" si="1"/>
        <v>66084.585332500923</v>
      </c>
      <c r="J29" s="3">
        <f t="shared" si="2"/>
        <v>0.52265837599213316</v>
      </c>
      <c r="K29" s="2">
        <f t="shared" si="7"/>
        <v>710.92874771611821</v>
      </c>
      <c r="L29" s="2">
        <f t="shared" si="9"/>
        <v>59643.835919782985</v>
      </c>
      <c r="M29" s="2">
        <f t="shared" si="3"/>
        <v>60354.764667499105</v>
      </c>
      <c r="N29" s="3">
        <f t="shared" si="4"/>
        <v>0.477341624007867</v>
      </c>
    </row>
    <row r="30" spans="1:14" x14ac:dyDescent="0.25">
      <c r="A30" s="1">
        <v>42370</v>
      </c>
      <c r="B30" t="s">
        <v>31</v>
      </c>
      <c r="C30" s="2">
        <v>0.32</v>
      </c>
      <c r="D30" s="2">
        <f t="shared" si="5"/>
        <v>1489.6700000000017</v>
      </c>
      <c r="E30" s="2">
        <f t="shared" si="10"/>
        <v>124950</v>
      </c>
      <c r="F30" s="2">
        <f t="shared" si="0"/>
        <v>126439.67</v>
      </c>
      <c r="G30" s="2">
        <f t="shared" si="6"/>
        <v>778.58850296420087</v>
      </c>
      <c r="H30" s="2">
        <f t="shared" si="8"/>
        <v>65306.164080217037</v>
      </c>
      <c r="I30" s="2">
        <f t="shared" si="1"/>
        <v>66084.752583181238</v>
      </c>
      <c r="J30" s="3">
        <f t="shared" si="2"/>
        <v>0.52265837599213316</v>
      </c>
      <c r="K30" s="2">
        <f t="shared" si="7"/>
        <v>711.08149703580068</v>
      </c>
      <c r="L30" s="2">
        <f t="shared" si="9"/>
        <v>59643.835919782985</v>
      </c>
      <c r="M30" s="2">
        <f t="shared" si="3"/>
        <v>60354.917416818789</v>
      </c>
      <c r="N30" s="3">
        <f t="shared" si="4"/>
        <v>0.47734162400786706</v>
      </c>
    </row>
    <row r="31" spans="1:14" x14ac:dyDescent="0.25">
      <c r="A31" s="1">
        <v>42373</v>
      </c>
      <c r="B31" t="s">
        <v>30</v>
      </c>
      <c r="C31" s="2">
        <v>-360</v>
      </c>
      <c r="D31" s="2">
        <f t="shared" si="5"/>
        <v>1129.6700000000017</v>
      </c>
      <c r="E31" s="2">
        <f t="shared" si="10"/>
        <v>124950</v>
      </c>
      <c r="F31" s="2">
        <f t="shared" si="0"/>
        <v>126079.67</v>
      </c>
      <c r="G31" s="2">
        <f t="shared" si="6"/>
        <v>590.43148760703298</v>
      </c>
      <c r="H31" s="2">
        <f t="shared" si="8"/>
        <v>65306.164080217037</v>
      </c>
      <c r="I31" s="2">
        <f t="shared" si="1"/>
        <v>65896.595567824072</v>
      </c>
      <c r="J31" s="3">
        <f t="shared" si="2"/>
        <v>0.52265837599213316</v>
      </c>
      <c r="K31" s="2">
        <f t="shared" si="7"/>
        <v>539.23851239296857</v>
      </c>
      <c r="L31" s="2">
        <f t="shared" si="9"/>
        <v>59643.835919782992</v>
      </c>
      <c r="M31" s="2">
        <f t="shared" si="3"/>
        <v>60183.074432175963</v>
      </c>
      <c r="N31" s="3">
        <f t="shared" si="4"/>
        <v>0.47734162400786712</v>
      </c>
    </row>
    <row r="32" spans="1:14" x14ac:dyDescent="0.25">
      <c r="A32" s="1">
        <v>42401</v>
      </c>
      <c r="B32" t="s">
        <v>33</v>
      </c>
      <c r="C32" s="2">
        <v>0.25</v>
      </c>
      <c r="D32" s="2">
        <f t="shared" si="5"/>
        <v>1129.9200000000017</v>
      </c>
      <c r="E32" s="2">
        <f t="shared" si="10"/>
        <v>124950</v>
      </c>
      <c r="F32" s="2">
        <f t="shared" si="0"/>
        <v>126079.92</v>
      </c>
      <c r="G32" s="2">
        <f t="shared" si="6"/>
        <v>590.56215220103104</v>
      </c>
      <c r="H32" s="2">
        <f t="shared" si="8"/>
        <v>65306.164080217037</v>
      </c>
      <c r="I32" s="2">
        <f t="shared" si="1"/>
        <v>65896.726232418063</v>
      </c>
      <c r="J32" s="3">
        <f t="shared" si="2"/>
        <v>0.52265837599213316</v>
      </c>
      <c r="K32" s="2">
        <f t="shared" si="7"/>
        <v>539.35784779897051</v>
      </c>
      <c r="L32" s="2">
        <f t="shared" si="9"/>
        <v>59643.835919783</v>
      </c>
      <c r="M32" s="2">
        <f t="shared" si="3"/>
        <v>60183.193767581972</v>
      </c>
      <c r="N32" s="3">
        <f t="shared" si="4"/>
        <v>0.47734162400786717</v>
      </c>
    </row>
    <row r="33" spans="1:14" x14ac:dyDescent="0.25">
      <c r="A33" s="1">
        <v>42430</v>
      </c>
      <c r="B33" t="s">
        <v>34</v>
      </c>
      <c r="C33" s="2">
        <v>0.22</v>
      </c>
      <c r="D33" s="2">
        <f t="shared" si="5"/>
        <v>1130.1400000000017</v>
      </c>
      <c r="E33" s="2">
        <f t="shared" si="10"/>
        <v>124950</v>
      </c>
      <c r="F33" s="2">
        <f t="shared" si="0"/>
        <v>126080.14</v>
      </c>
      <c r="G33" s="2">
        <f t="shared" si="6"/>
        <v>590.67713704374933</v>
      </c>
      <c r="H33" s="2">
        <f t="shared" si="8"/>
        <v>65306.164080217037</v>
      </c>
      <c r="I33" s="2">
        <f t="shared" si="1"/>
        <v>65896.841217260793</v>
      </c>
      <c r="J33" s="3">
        <f t="shared" si="2"/>
        <v>0.52265837599213316</v>
      </c>
      <c r="K33" s="2">
        <f t="shared" si="7"/>
        <v>539.46286295625225</v>
      </c>
      <c r="L33" s="2">
        <f t="shared" si="9"/>
        <v>59643.835919783</v>
      </c>
      <c r="M33" s="2">
        <f t="shared" si="3"/>
        <v>60183.29878273925</v>
      </c>
      <c r="N33" s="3">
        <f t="shared" si="4"/>
        <v>0.47734162400786712</v>
      </c>
    </row>
    <row r="34" spans="1:14" x14ac:dyDescent="0.25">
      <c r="A34" s="1">
        <v>42461</v>
      </c>
      <c r="B34" t="s">
        <v>35</v>
      </c>
      <c r="C34" s="2">
        <v>0.24</v>
      </c>
      <c r="D34" s="2">
        <f t="shared" si="5"/>
        <v>1130.3800000000017</v>
      </c>
      <c r="E34" s="2">
        <f t="shared" si="10"/>
        <v>124950</v>
      </c>
      <c r="F34" s="2">
        <f t="shared" si="0"/>
        <v>126080.38</v>
      </c>
      <c r="G34" s="2">
        <f t="shared" si="6"/>
        <v>590.80257505398743</v>
      </c>
      <c r="H34" s="2">
        <f t="shared" si="8"/>
        <v>65306.164080217037</v>
      </c>
      <c r="I34" s="2">
        <f t="shared" si="1"/>
        <v>65896.966655271026</v>
      </c>
      <c r="J34" s="3">
        <f t="shared" si="2"/>
        <v>0.52265837599213316</v>
      </c>
      <c r="K34" s="2">
        <f t="shared" si="7"/>
        <v>539.57742494601416</v>
      </c>
      <c r="L34" s="2">
        <f t="shared" si="9"/>
        <v>59643.835919783</v>
      </c>
      <c r="M34" s="2">
        <f t="shared" si="3"/>
        <v>60183.413344729015</v>
      </c>
      <c r="N34" s="3">
        <f t="shared" si="4"/>
        <v>0.47734162400786717</v>
      </c>
    </row>
    <row r="35" spans="1:14" x14ac:dyDescent="0.25">
      <c r="A35" s="1">
        <v>42461</v>
      </c>
      <c r="B35" t="s">
        <v>30</v>
      </c>
      <c r="C35" s="2">
        <v>-360</v>
      </c>
      <c r="D35" s="2">
        <f t="shared" si="5"/>
        <v>770.3800000000017</v>
      </c>
      <c r="E35" s="2">
        <f t="shared" si="10"/>
        <v>124950</v>
      </c>
      <c r="F35" s="2">
        <f t="shared" si="0"/>
        <v>125720.38</v>
      </c>
      <c r="G35" s="2">
        <f t="shared" si="6"/>
        <v>402.64555969681948</v>
      </c>
      <c r="H35" s="2">
        <f t="shared" si="8"/>
        <v>65306.164080217037</v>
      </c>
      <c r="I35" s="2">
        <f t="shared" si="1"/>
        <v>65708.809639913859</v>
      </c>
      <c r="J35" s="3">
        <f t="shared" si="2"/>
        <v>0.52265837599213316</v>
      </c>
      <c r="K35" s="2">
        <f t="shared" si="7"/>
        <v>367.73444030318194</v>
      </c>
      <c r="L35" s="2">
        <f t="shared" si="9"/>
        <v>59643.835919783</v>
      </c>
      <c r="M35" s="2">
        <f t="shared" si="3"/>
        <v>60011.570360086182</v>
      </c>
      <c r="N35" s="3">
        <f t="shared" si="4"/>
        <v>0.47734162400786712</v>
      </c>
    </row>
    <row r="36" spans="1:14" x14ac:dyDescent="0.25">
      <c r="A36" s="1">
        <v>42491</v>
      </c>
      <c r="B36" t="s">
        <v>36</v>
      </c>
      <c r="C36" s="2">
        <v>0.16</v>
      </c>
      <c r="D36" s="2">
        <f t="shared" si="5"/>
        <v>770.54000000000167</v>
      </c>
      <c r="E36" s="2">
        <f t="shared" si="10"/>
        <v>124950</v>
      </c>
      <c r="F36" s="2">
        <f t="shared" si="0"/>
        <v>125720.54000000001</v>
      </c>
      <c r="G36" s="2">
        <f t="shared" si="6"/>
        <v>402.72918503697821</v>
      </c>
      <c r="H36" s="2">
        <f t="shared" si="8"/>
        <v>65306.164080217037</v>
      </c>
      <c r="I36" s="2">
        <f t="shared" si="1"/>
        <v>65708.89326525401</v>
      </c>
      <c r="J36" s="3">
        <f t="shared" si="2"/>
        <v>0.52265837599213305</v>
      </c>
      <c r="K36" s="2">
        <f t="shared" si="7"/>
        <v>367.81081496302318</v>
      </c>
      <c r="L36" s="2">
        <f t="shared" si="9"/>
        <v>59643.835919783</v>
      </c>
      <c r="M36" s="2">
        <f t="shared" si="3"/>
        <v>60011.64673474602</v>
      </c>
      <c r="N36" s="3">
        <f t="shared" si="4"/>
        <v>0.47734162400786712</v>
      </c>
    </row>
    <row r="37" spans="1:14" x14ac:dyDescent="0.25">
      <c r="A37" s="1">
        <v>42506</v>
      </c>
      <c r="B37" t="s">
        <v>37</v>
      </c>
      <c r="C37" s="2">
        <v>-80.64</v>
      </c>
      <c r="D37" s="2">
        <f t="shared" si="5"/>
        <v>689.90000000000168</v>
      </c>
      <c r="E37" s="2">
        <f t="shared" si="10"/>
        <v>124950</v>
      </c>
      <c r="F37" s="2">
        <f t="shared" si="0"/>
        <v>125639.90000000001</v>
      </c>
      <c r="G37" s="2">
        <f t="shared" si="6"/>
        <v>360.58201359697262</v>
      </c>
      <c r="H37" s="2">
        <f t="shared" si="8"/>
        <v>65306.164080217022</v>
      </c>
      <c r="I37" s="2">
        <f t="shared" si="1"/>
        <v>65666.746093813999</v>
      </c>
      <c r="J37" s="3">
        <f t="shared" si="2"/>
        <v>0.52265837599213305</v>
      </c>
      <c r="K37" s="2">
        <f t="shared" si="7"/>
        <v>329.31798640302878</v>
      </c>
      <c r="L37" s="2">
        <f t="shared" si="9"/>
        <v>59643.835919783</v>
      </c>
      <c r="M37" s="2">
        <f t="shared" si="3"/>
        <v>59973.153906186031</v>
      </c>
      <c r="N37" s="3">
        <f t="shared" si="4"/>
        <v>0.47734162400786712</v>
      </c>
    </row>
    <row r="38" spans="1:14" x14ac:dyDescent="0.25">
      <c r="A38" s="1">
        <v>42515</v>
      </c>
      <c r="B38" t="s">
        <v>38</v>
      </c>
      <c r="C38" s="2">
        <v>151056.5</v>
      </c>
      <c r="D38" s="2">
        <f t="shared" si="5"/>
        <v>151746.4</v>
      </c>
      <c r="E38" s="2">
        <v>0</v>
      </c>
      <c r="F38" s="2">
        <f t="shared" si="0"/>
        <v>151746.4</v>
      </c>
      <c r="G38" s="2">
        <f t="shared" si="6"/>
        <v>79311.526986652621</v>
      </c>
      <c r="H38" s="2">
        <f t="shared" si="8"/>
        <v>0</v>
      </c>
      <c r="I38" s="2">
        <f t="shared" si="1"/>
        <v>79311.526986652621</v>
      </c>
      <c r="J38" s="3">
        <f t="shared" si="2"/>
        <v>0.52265837599213305</v>
      </c>
      <c r="K38" s="2">
        <f t="shared" si="7"/>
        <v>72434.873013347402</v>
      </c>
      <c r="L38" s="2">
        <f t="shared" si="9"/>
        <v>0</v>
      </c>
      <c r="M38" s="2">
        <f t="shared" si="3"/>
        <v>72434.873013347402</v>
      </c>
      <c r="N38" s="3">
        <f t="shared" si="4"/>
        <v>0.47734162400786712</v>
      </c>
    </row>
    <row r="39" spans="1:14" x14ac:dyDescent="0.25">
      <c r="A39" s="1">
        <v>42517</v>
      </c>
      <c r="B39" t="s">
        <v>21</v>
      </c>
      <c r="C39" s="2">
        <v>45000</v>
      </c>
      <c r="D39" s="2">
        <f t="shared" si="5"/>
        <v>196746.4</v>
      </c>
      <c r="E39" s="2">
        <v>0</v>
      </c>
      <c r="F39" s="2">
        <f t="shared" si="0"/>
        <v>196746.4</v>
      </c>
      <c r="G39" s="2">
        <f>G38+(45000/2)</f>
        <v>101811.52698665262</v>
      </c>
      <c r="H39" s="2">
        <f t="shared" si="8"/>
        <v>0</v>
      </c>
      <c r="I39" s="2">
        <f t="shared" si="1"/>
        <v>101811.52698665262</v>
      </c>
      <c r="J39" s="3">
        <f t="shared" si="2"/>
        <v>0.51747593341810894</v>
      </c>
      <c r="K39" s="2">
        <f>K38+(45000/2)</f>
        <v>94934.873013347402</v>
      </c>
      <c r="L39" s="2">
        <f t="shared" si="9"/>
        <v>0</v>
      </c>
      <c r="M39" s="2">
        <f t="shared" si="3"/>
        <v>94934.873013347402</v>
      </c>
      <c r="N39" s="3">
        <f t="shared" si="4"/>
        <v>0.48252406658189123</v>
      </c>
    </row>
    <row r="40" spans="1:14" x14ac:dyDescent="0.25">
      <c r="A40" s="1">
        <v>42522</v>
      </c>
      <c r="B40" t="s">
        <v>39</v>
      </c>
      <c r="C40" s="2">
        <v>8.94</v>
      </c>
      <c r="D40" s="2">
        <f t="shared" si="5"/>
        <v>196755.34</v>
      </c>
      <c r="E40" s="2">
        <v>0</v>
      </c>
      <c r="F40" s="2">
        <f t="shared" si="0"/>
        <v>196755.34</v>
      </c>
      <c r="G40" s="2">
        <f t="shared" si="6"/>
        <v>101816.15322149738</v>
      </c>
      <c r="H40" s="2">
        <f t="shared" si="8"/>
        <v>0</v>
      </c>
      <c r="I40" s="2">
        <f t="shared" si="1"/>
        <v>101816.15322149738</v>
      </c>
      <c r="J40" s="3">
        <f t="shared" si="2"/>
        <v>0.51747593341810894</v>
      </c>
      <c r="K40" s="2">
        <f t="shared" si="7"/>
        <v>94939.186778502641</v>
      </c>
      <c r="L40" s="2">
        <f t="shared" si="9"/>
        <v>0</v>
      </c>
      <c r="M40" s="2">
        <f t="shared" si="3"/>
        <v>94939.186778502641</v>
      </c>
      <c r="N40" s="3">
        <f t="shared" si="4"/>
        <v>0.48252406658189123</v>
      </c>
    </row>
    <row r="41" spans="1:14" x14ac:dyDescent="0.25">
      <c r="A41" s="1">
        <v>42552</v>
      </c>
      <c r="B41" t="s">
        <v>40</v>
      </c>
      <c r="C41" s="2">
        <v>40.43</v>
      </c>
      <c r="D41" s="2">
        <f t="shared" si="5"/>
        <v>196795.77</v>
      </c>
      <c r="E41" s="2">
        <v>0</v>
      </c>
      <c r="F41" s="2">
        <f t="shared" si="0"/>
        <v>196795.77</v>
      </c>
      <c r="G41" s="2">
        <f t="shared" si="6"/>
        <v>101837.07477348548</v>
      </c>
      <c r="H41" s="2">
        <f t="shared" si="8"/>
        <v>0</v>
      </c>
      <c r="I41" s="2">
        <f t="shared" si="1"/>
        <v>101837.07477348548</v>
      </c>
      <c r="J41" s="3">
        <f t="shared" si="2"/>
        <v>0.51747593341810894</v>
      </c>
      <c r="K41" s="2">
        <f t="shared" si="7"/>
        <v>94958.695226514552</v>
      </c>
      <c r="L41" s="2">
        <f t="shared" si="9"/>
        <v>0</v>
      </c>
      <c r="M41" s="2">
        <f t="shared" si="3"/>
        <v>94958.695226514552</v>
      </c>
      <c r="N41" s="3">
        <f t="shared" si="4"/>
        <v>0.48252406658189123</v>
      </c>
    </row>
    <row r="42" spans="1:14" x14ac:dyDescent="0.25">
      <c r="A42" s="1">
        <v>42552</v>
      </c>
      <c r="B42" t="s">
        <v>30</v>
      </c>
      <c r="C42" s="2">
        <v>-360</v>
      </c>
      <c r="D42" s="2">
        <f t="shared" si="5"/>
        <v>196435.77</v>
      </c>
      <c r="E42" s="2">
        <v>0</v>
      </c>
      <c r="F42" s="2">
        <f t="shared" si="0"/>
        <v>196435.77</v>
      </c>
      <c r="G42" s="2">
        <f t="shared" si="6"/>
        <v>101650.78343745496</v>
      </c>
      <c r="H42" s="2">
        <f t="shared" si="8"/>
        <v>0</v>
      </c>
      <c r="I42" s="2">
        <f t="shared" si="1"/>
        <v>101650.78343745496</v>
      </c>
      <c r="J42" s="3">
        <f t="shared" si="2"/>
        <v>0.51747593341810894</v>
      </c>
      <c r="K42" s="2">
        <f t="shared" si="7"/>
        <v>94784.986562545077</v>
      </c>
      <c r="L42" s="2">
        <f t="shared" si="9"/>
        <v>0</v>
      </c>
      <c r="M42" s="2">
        <f t="shared" si="3"/>
        <v>94784.986562545077</v>
      </c>
      <c r="N42" s="3">
        <f t="shared" si="4"/>
        <v>0.48252406658189129</v>
      </c>
    </row>
    <row r="43" spans="1:14" x14ac:dyDescent="0.25">
      <c r="A43" s="1">
        <v>42573</v>
      </c>
      <c r="B43" t="s">
        <v>41</v>
      </c>
      <c r="C43" s="2">
        <v>90</v>
      </c>
      <c r="D43" s="2">
        <f t="shared" si="5"/>
        <v>196525.77</v>
      </c>
      <c r="E43" s="2">
        <v>0</v>
      </c>
      <c r="F43" s="2">
        <f t="shared" si="0"/>
        <v>196525.77</v>
      </c>
      <c r="G43" s="2">
        <f t="shared" si="6"/>
        <v>101697.35627146259</v>
      </c>
      <c r="H43" s="2">
        <f t="shared" si="8"/>
        <v>0</v>
      </c>
      <c r="I43" s="2">
        <f t="shared" si="1"/>
        <v>101697.35627146259</v>
      </c>
      <c r="J43" s="3">
        <f t="shared" si="2"/>
        <v>0.51747593341810894</v>
      </c>
      <c r="K43" s="2">
        <f t="shared" si="7"/>
        <v>94828.413728537445</v>
      </c>
      <c r="L43" s="2">
        <f t="shared" si="9"/>
        <v>0</v>
      </c>
      <c r="M43" s="2">
        <f t="shared" si="3"/>
        <v>94828.413728537445</v>
      </c>
      <c r="N43" s="3">
        <f t="shared" si="4"/>
        <v>0.48252406658189129</v>
      </c>
    </row>
    <row r="44" spans="1:14" x14ac:dyDescent="0.25">
      <c r="A44" s="1">
        <v>42583</v>
      </c>
      <c r="B44" t="s">
        <v>42</v>
      </c>
      <c r="C44" s="2">
        <v>41.71</v>
      </c>
      <c r="D44" s="2">
        <f t="shared" si="5"/>
        <v>196567.47999999998</v>
      </c>
      <c r="E44" s="2">
        <v>0</v>
      </c>
      <c r="F44" s="2">
        <f t="shared" si="0"/>
        <v>196567.47999999998</v>
      </c>
      <c r="G44" s="2">
        <f t="shared" si="6"/>
        <v>101718.94019264546</v>
      </c>
      <c r="H44" s="2">
        <f t="shared" si="8"/>
        <v>0</v>
      </c>
      <c r="I44" s="2">
        <f t="shared" si="1"/>
        <v>101718.94019264546</v>
      </c>
      <c r="J44" s="3">
        <f t="shared" si="2"/>
        <v>0.51747593341810894</v>
      </c>
      <c r="K44" s="2">
        <f t="shared" si="7"/>
        <v>94848.53980735458</v>
      </c>
      <c r="L44" s="2">
        <f t="shared" si="9"/>
        <v>0</v>
      </c>
      <c r="M44" s="2">
        <f t="shared" si="3"/>
        <v>94848.53980735458</v>
      </c>
      <c r="N44" s="3">
        <f t="shared" si="4"/>
        <v>0.48252406658189129</v>
      </c>
    </row>
    <row r="45" spans="1:14" x14ac:dyDescent="0.25">
      <c r="A45" s="1">
        <v>42607</v>
      </c>
      <c r="B45" t="s">
        <v>43</v>
      </c>
      <c r="C45" s="2">
        <v>-152373</v>
      </c>
      <c r="D45" s="2">
        <f t="shared" si="5"/>
        <v>44194.479999999981</v>
      </c>
      <c r="E45" s="2">
        <v>152373</v>
      </c>
      <c r="F45" s="2">
        <f t="shared" si="0"/>
        <v>196567.47999999998</v>
      </c>
      <c r="G45" s="2">
        <f t="shared" si="6"/>
        <v>22869.579789927942</v>
      </c>
      <c r="H45" s="2">
        <f t="shared" si="8"/>
        <v>78849.360402717517</v>
      </c>
      <c r="I45" s="2">
        <f t="shared" si="1"/>
        <v>101718.94019264546</v>
      </c>
      <c r="J45" s="3">
        <f t="shared" si="2"/>
        <v>0.51747593341810894</v>
      </c>
      <c r="K45" s="2">
        <f t="shared" si="7"/>
        <v>21324.900210072054</v>
      </c>
      <c r="L45" s="2">
        <f t="shared" si="9"/>
        <v>73523.639597282527</v>
      </c>
      <c r="M45" s="2">
        <f t="shared" si="3"/>
        <v>94848.53980735458</v>
      </c>
      <c r="N45" s="3">
        <f t="shared" si="4"/>
        <v>0.48252406658189129</v>
      </c>
    </row>
    <row r="46" spans="1:14" x14ac:dyDescent="0.25">
      <c r="A46" s="1">
        <v>42614</v>
      </c>
      <c r="B46" t="s">
        <v>44</v>
      </c>
      <c r="C46" s="2">
        <v>20.66</v>
      </c>
      <c r="D46" s="2">
        <f t="shared" si="5"/>
        <v>44215.139999999985</v>
      </c>
      <c r="E46" s="2">
        <f>E45</f>
        <v>152373</v>
      </c>
      <c r="F46" s="2">
        <f t="shared" si="0"/>
        <v>196588.13999999998</v>
      </c>
      <c r="G46" s="2">
        <f t="shared" si="6"/>
        <v>22880.270842712362</v>
      </c>
      <c r="H46" s="2">
        <f t="shared" si="8"/>
        <v>78849.360402717517</v>
      </c>
      <c r="I46" s="2">
        <f t="shared" si="1"/>
        <v>101729.63124542987</v>
      </c>
      <c r="J46" s="3">
        <f t="shared" si="2"/>
        <v>0.51747593341810894</v>
      </c>
      <c r="K46" s="2">
        <f t="shared" si="7"/>
        <v>21334.869157287634</v>
      </c>
      <c r="L46" s="2">
        <f t="shared" si="9"/>
        <v>73523.639597282527</v>
      </c>
      <c r="M46" s="2">
        <f t="shared" si="3"/>
        <v>94858.508754570154</v>
      </c>
      <c r="N46" s="3">
        <f t="shared" si="4"/>
        <v>0.48252406658189129</v>
      </c>
    </row>
    <row r="47" spans="1:14" x14ac:dyDescent="0.25">
      <c r="A47" s="1">
        <v>42644</v>
      </c>
      <c r="B47" t="s">
        <v>45</v>
      </c>
      <c r="C47" s="2">
        <v>5.45</v>
      </c>
      <c r="D47" s="2">
        <f t="shared" si="5"/>
        <v>44220.589999999982</v>
      </c>
      <c r="E47" s="2">
        <f t="shared" ref="E47:E70" si="11">E46</f>
        <v>152373</v>
      </c>
      <c r="F47" s="2">
        <f t="shared" si="0"/>
        <v>196593.58999999997</v>
      </c>
      <c r="G47" s="2">
        <f t="shared" si="6"/>
        <v>22883.091086549492</v>
      </c>
      <c r="H47" s="2">
        <f t="shared" si="8"/>
        <v>78849.360402717517</v>
      </c>
      <c r="I47" s="2">
        <f t="shared" si="1"/>
        <v>101732.45148926701</v>
      </c>
      <c r="J47" s="3">
        <f t="shared" si="2"/>
        <v>0.51747593341810905</v>
      </c>
      <c r="K47" s="2">
        <f t="shared" si="7"/>
        <v>21337.498913450505</v>
      </c>
      <c r="L47" s="2">
        <f t="shared" si="9"/>
        <v>73523.639597282527</v>
      </c>
      <c r="M47" s="2">
        <f t="shared" si="3"/>
        <v>94861.138510733028</v>
      </c>
      <c r="N47" s="3">
        <f t="shared" si="4"/>
        <v>0.48252406658189134</v>
      </c>
    </row>
    <row r="48" spans="1:14" x14ac:dyDescent="0.25">
      <c r="A48" s="1">
        <v>42646</v>
      </c>
      <c r="B48" t="s">
        <v>30</v>
      </c>
      <c r="C48" s="2">
        <v>-360</v>
      </c>
      <c r="D48" s="2">
        <f t="shared" si="5"/>
        <v>43860.589999999982</v>
      </c>
      <c r="E48" s="2">
        <f t="shared" si="11"/>
        <v>152373</v>
      </c>
      <c r="F48" s="2">
        <f t="shared" si="0"/>
        <v>196233.58999999997</v>
      </c>
      <c r="G48" s="2">
        <f t="shared" si="6"/>
        <v>22696.799750518971</v>
      </c>
      <c r="H48" s="2">
        <f t="shared" si="8"/>
        <v>78849.360402717532</v>
      </c>
      <c r="I48" s="2">
        <f t="shared" si="1"/>
        <v>101546.1601532365</v>
      </c>
      <c r="J48" s="3">
        <f t="shared" si="2"/>
        <v>0.51747593341810905</v>
      </c>
      <c r="K48" s="2">
        <f t="shared" si="7"/>
        <v>21163.790249481022</v>
      </c>
      <c r="L48" s="2">
        <f t="shared" si="9"/>
        <v>73523.639597282527</v>
      </c>
      <c r="M48" s="2">
        <f t="shared" si="3"/>
        <v>94687.429846763553</v>
      </c>
      <c r="N48" s="3">
        <f t="shared" si="4"/>
        <v>0.48252406658189134</v>
      </c>
    </row>
    <row r="49" spans="1:14" x14ac:dyDescent="0.25">
      <c r="A49" s="1">
        <v>42675</v>
      </c>
      <c r="B49" t="s">
        <v>46</v>
      </c>
      <c r="C49" s="2">
        <v>4.4400000000000004</v>
      </c>
      <c r="D49" s="2">
        <f t="shared" si="5"/>
        <v>43865.029999999984</v>
      </c>
      <c r="E49" s="2">
        <f t="shared" si="11"/>
        <v>152373</v>
      </c>
      <c r="F49" s="2">
        <f t="shared" si="0"/>
        <v>196238.02999999997</v>
      </c>
      <c r="G49" s="2">
        <f t="shared" si="6"/>
        <v>22699.097343663347</v>
      </c>
      <c r="H49" s="2">
        <f t="shared" si="8"/>
        <v>78849.360402717532</v>
      </c>
      <c r="I49" s="2">
        <f t="shared" si="1"/>
        <v>101548.45774638088</v>
      </c>
      <c r="J49" s="3">
        <f t="shared" si="2"/>
        <v>0.51747593341810916</v>
      </c>
      <c r="K49" s="2">
        <f t="shared" si="7"/>
        <v>21165.932656336645</v>
      </c>
      <c r="L49" s="2">
        <f t="shared" si="9"/>
        <v>73523.639597282527</v>
      </c>
      <c r="M49" s="2">
        <f t="shared" si="3"/>
        <v>94689.572253619175</v>
      </c>
      <c r="N49" s="3">
        <f t="shared" si="4"/>
        <v>0.48252406658189134</v>
      </c>
    </row>
    <row r="50" spans="1:14" x14ac:dyDescent="0.25">
      <c r="A50" s="1">
        <v>42705</v>
      </c>
      <c r="B50" t="s">
        <v>47</v>
      </c>
      <c r="C50" s="2">
        <v>3.61</v>
      </c>
      <c r="D50" s="2">
        <f t="shared" si="5"/>
        <v>43868.639999999985</v>
      </c>
      <c r="E50" s="2">
        <f t="shared" si="11"/>
        <v>152373</v>
      </c>
      <c r="F50" s="2">
        <f t="shared" si="0"/>
        <v>196241.63999999998</v>
      </c>
      <c r="G50" s="2">
        <f t="shared" si="6"/>
        <v>22700.965431782985</v>
      </c>
      <c r="H50" s="2">
        <f t="shared" si="8"/>
        <v>78849.360402717546</v>
      </c>
      <c r="I50" s="2">
        <f t="shared" si="1"/>
        <v>101550.32583450053</v>
      </c>
      <c r="J50" s="3">
        <f t="shared" si="2"/>
        <v>0.51747593341810916</v>
      </c>
      <c r="K50" s="2">
        <f t="shared" si="7"/>
        <v>21167.674568217004</v>
      </c>
      <c r="L50" s="2">
        <f t="shared" si="9"/>
        <v>73523.639597282527</v>
      </c>
      <c r="M50" s="2">
        <f t="shared" si="3"/>
        <v>94691.314165499527</v>
      </c>
      <c r="N50" s="3">
        <f t="shared" si="4"/>
        <v>0.48252406658189123</v>
      </c>
    </row>
    <row r="51" spans="1:14" x14ac:dyDescent="0.25">
      <c r="A51" s="1">
        <v>42736</v>
      </c>
      <c r="B51" t="s">
        <v>48</v>
      </c>
      <c r="C51" s="2">
        <v>3.73</v>
      </c>
      <c r="D51" s="2">
        <f t="shared" si="5"/>
        <v>43872.369999999988</v>
      </c>
      <c r="E51" s="2">
        <f t="shared" si="11"/>
        <v>152373</v>
      </c>
      <c r="F51" s="2">
        <f t="shared" si="0"/>
        <v>196245.37</v>
      </c>
      <c r="G51" s="2">
        <f t="shared" si="6"/>
        <v>22702.895617014634</v>
      </c>
      <c r="H51" s="2">
        <f t="shared" si="8"/>
        <v>78849.360402717546</v>
      </c>
      <c r="I51" s="2">
        <f t="shared" si="1"/>
        <v>101552.25601973219</v>
      </c>
      <c r="J51" s="3">
        <f t="shared" si="2"/>
        <v>0.51747593341810916</v>
      </c>
      <c r="K51" s="2">
        <f t="shared" si="7"/>
        <v>21169.474382985354</v>
      </c>
      <c r="L51" s="2">
        <f t="shared" si="9"/>
        <v>73523.639597282512</v>
      </c>
      <c r="M51" s="2">
        <f t="shared" si="3"/>
        <v>94693.113980267866</v>
      </c>
      <c r="N51" s="3">
        <f t="shared" si="4"/>
        <v>0.48252406658189118</v>
      </c>
    </row>
    <row r="52" spans="1:14" x14ac:dyDescent="0.25">
      <c r="A52" s="1">
        <v>42738</v>
      </c>
      <c r="B52" t="s">
        <v>30</v>
      </c>
      <c r="C52" s="2">
        <v>-360</v>
      </c>
      <c r="D52" s="2">
        <f t="shared" si="5"/>
        <v>43512.369999999988</v>
      </c>
      <c r="E52" s="2">
        <f t="shared" si="11"/>
        <v>152373</v>
      </c>
      <c r="F52" s="2">
        <f t="shared" si="0"/>
        <v>195885.37</v>
      </c>
      <c r="G52" s="2">
        <f t="shared" si="6"/>
        <v>22516.604280984113</v>
      </c>
      <c r="H52" s="2">
        <f t="shared" si="8"/>
        <v>78849.360402717546</v>
      </c>
      <c r="I52" s="2">
        <f t="shared" si="1"/>
        <v>101365.96468370166</v>
      </c>
      <c r="J52" s="3">
        <f t="shared" si="2"/>
        <v>0.51747593341810905</v>
      </c>
      <c r="K52" s="2">
        <f t="shared" si="7"/>
        <v>20995.765719015872</v>
      </c>
      <c r="L52" s="2">
        <f t="shared" si="9"/>
        <v>73523.639597282498</v>
      </c>
      <c r="M52" s="2">
        <f t="shared" si="3"/>
        <v>94519.405316298362</v>
      </c>
      <c r="N52" s="3">
        <f t="shared" si="4"/>
        <v>0.48252406658189106</v>
      </c>
    </row>
    <row r="53" spans="1:14" x14ac:dyDescent="0.25">
      <c r="A53" s="1">
        <v>42765</v>
      </c>
      <c r="B53" t="s">
        <v>49</v>
      </c>
      <c r="C53" s="2">
        <v>-2338.7399999999998</v>
      </c>
      <c r="D53" s="2">
        <f t="shared" si="5"/>
        <v>41173.62999999999</v>
      </c>
      <c r="E53" s="2">
        <f t="shared" si="11"/>
        <v>152373</v>
      </c>
      <c r="F53" s="2">
        <f t="shared" si="0"/>
        <v>193546.63</v>
      </c>
      <c r="G53" s="2">
        <f t="shared" si="6"/>
        <v>21306.362616461844</v>
      </c>
      <c r="H53" s="2">
        <f t="shared" si="8"/>
        <v>78849.360402717532</v>
      </c>
      <c r="I53" s="2">
        <f t="shared" si="1"/>
        <v>100155.72301917938</v>
      </c>
      <c r="J53" s="3">
        <f t="shared" si="2"/>
        <v>0.51747593341810905</v>
      </c>
      <c r="K53" s="2">
        <f t="shared" si="7"/>
        <v>19867.267383538139</v>
      </c>
      <c r="L53" s="2">
        <f t="shared" si="9"/>
        <v>73523.639597282483</v>
      </c>
      <c r="M53" s="2">
        <f t="shared" si="3"/>
        <v>93390.906980820626</v>
      </c>
      <c r="N53" s="3">
        <f t="shared" si="4"/>
        <v>0.48252406658189101</v>
      </c>
    </row>
    <row r="54" spans="1:14" x14ac:dyDescent="0.25">
      <c r="A54" s="1">
        <v>42767</v>
      </c>
      <c r="B54" t="s">
        <v>50</v>
      </c>
      <c r="C54" s="2">
        <v>3.69</v>
      </c>
      <c r="D54" s="2">
        <f t="shared" si="5"/>
        <v>41177.319999999992</v>
      </c>
      <c r="E54" s="2">
        <f t="shared" si="11"/>
        <v>152373</v>
      </c>
      <c r="F54" s="2">
        <f t="shared" si="0"/>
        <v>193550.32</v>
      </c>
      <c r="G54" s="2">
        <f t="shared" si="6"/>
        <v>21308.272102656156</v>
      </c>
      <c r="H54" s="2">
        <f t="shared" si="8"/>
        <v>78849.360402717532</v>
      </c>
      <c r="I54" s="2">
        <f t="shared" si="1"/>
        <v>100157.63250537368</v>
      </c>
      <c r="J54" s="3">
        <f t="shared" si="2"/>
        <v>0.51747593341810894</v>
      </c>
      <c r="K54" s="2">
        <f t="shared" si="7"/>
        <v>19869.047897343826</v>
      </c>
      <c r="L54" s="2">
        <f t="shared" si="9"/>
        <v>73523.639597282483</v>
      </c>
      <c r="M54" s="2">
        <f t="shared" si="3"/>
        <v>93392.687494626312</v>
      </c>
      <c r="N54" s="3">
        <f t="shared" si="4"/>
        <v>0.48252406658189101</v>
      </c>
    </row>
    <row r="55" spans="1:14" x14ac:dyDescent="0.25">
      <c r="A55" s="1">
        <v>42795</v>
      </c>
      <c r="B55" t="s">
        <v>51</v>
      </c>
      <c r="C55" s="2">
        <v>3.16</v>
      </c>
      <c r="D55" s="2">
        <f t="shared" si="5"/>
        <v>41180.479999999996</v>
      </c>
      <c r="E55" s="2">
        <f t="shared" si="11"/>
        <v>152373</v>
      </c>
      <c r="F55" s="2">
        <f t="shared" si="0"/>
        <v>193553.47999999998</v>
      </c>
      <c r="G55" s="2">
        <f t="shared" si="6"/>
        <v>21309.907326605757</v>
      </c>
      <c r="H55" s="2">
        <f t="shared" si="8"/>
        <v>78849.360402717517</v>
      </c>
      <c r="I55" s="2">
        <f t="shared" si="1"/>
        <v>100159.26772932327</v>
      </c>
      <c r="J55" s="3">
        <f t="shared" si="2"/>
        <v>0.51747593341810894</v>
      </c>
      <c r="K55" s="2">
        <f t="shared" si="7"/>
        <v>19870.572673394225</v>
      </c>
      <c r="L55" s="2">
        <f t="shared" si="9"/>
        <v>73523.639597282483</v>
      </c>
      <c r="M55" s="2">
        <f t="shared" si="3"/>
        <v>93394.212270676711</v>
      </c>
      <c r="N55" s="3">
        <f t="shared" si="4"/>
        <v>0.48252406658189106</v>
      </c>
    </row>
    <row r="56" spans="1:14" x14ac:dyDescent="0.25">
      <c r="A56" s="1">
        <v>42825</v>
      </c>
      <c r="B56" t="s">
        <v>21</v>
      </c>
      <c r="C56" s="2">
        <v>20000</v>
      </c>
      <c r="D56" s="2">
        <f t="shared" si="5"/>
        <v>61180.479999999996</v>
      </c>
      <c r="E56" s="2">
        <f t="shared" si="11"/>
        <v>152373</v>
      </c>
      <c r="F56" s="2">
        <f t="shared" si="0"/>
        <v>213553.47999999998</v>
      </c>
      <c r="G56" s="2">
        <f>G55+10000</f>
        <v>31309.907326605757</v>
      </c>
      <c r="H56" s="2">
        <f>H55</f>
        <v>78849.360402717517</v>
      </c>
      <c r="I56" s="2">
        <f t="shared" si="1"/>
        <v>110159.26772932327</v>
      </c>
      <c r="J56" s="3">
        <f t="shared" si="2"/>
        <v>0.51583925361142924</v>
      </c>
      <c r="K56" s="2">
        <f>K55+10000</f>
        <v>29870.572673394225</v>
      </c>
      <c r="L56" s="2">
        <f>L55</f>
        <v>73523.639597282483</v>
      </c>
      <c r="M56" s="2">
        <f t="shared" si="3"/>
        <v>103394.21227067671</v>
      </c>
      <c r="N56" s="3">
        <f t="shared" si="4"/>
        <v>0.48416074638857076</v>
      </c>
    </row>
    <row r="57" spans="1:14" x14ac:dyDescent="0.25">
      <c r="A57" s="1">
        <v>42825</v>
      </c>
      <c r="B57" t="s">
        <v>21</v>
      </c>
      <c r="C57" s="2">
        <v>20000</v>
      </c>
      <c r="D57" s="2">
        <f t="shared" si="5"/>
        <v>81180.479999999996</v>
      </c>
      <c r="E57" s="2">
        <f t="shared" si="11"/>
        <v>152373</v>
      </c>
      <c r="F57" s="2">
        <f t="shared" si="0"/>
        <v>233553.47999999998</v>
      </c>
      <c r="G57" s="2">
        <f>G56+10000</f>
        <v>41309.907326605753</v>
      </c>
      <c r="H57" s="2">
        <f>H56</f>
        <v>78849.360402717517</v>
      </c>
      <c r="I57" s="2">
        <f t="shared" si="1"/>
        <v>120159.26772932327</v>
      </c>
      <c r="J57" s="3">
        <f t="shared" si="2"/>
        <v>0.51448288301815615</v>
      </c>
      <c r="K57" s="2">
        <f>K56+10000</f>
        <v>39870.572673394228</v>
      </c>
      <c r="L57" s="2">
        <f>L56</f>
        <v>73523.639597282483</v>
      </c>
      <c r="M57" s="2">
        <f t="shared" si="3"/>
        <v>113394.21227067671</v>
      </c>
      <c r="N57" s="3">
        <f t="shared" si="4"/>
        <v>0.4855171169818438</v>
      </c>
    </row>
    <row r="58" spans="1:14" x14ac:dyDescent="0.25">
      <c r="A58" s="1">
        <v>42825</v>
      </c>
      <c r="B58" t="s">
        <v>52</v>
      </c>
      <c r="C58" s="2">
        <v>0</v>
      </c>
      <c r="D58" s="2">
        <f>D57</f>
        <v>81180.479999999996</v>
      </c>
      <c r="E58" s="2">
        <f>E57</f>
        <v>152373</v>
      </c>
      <c r="F58" s="2">
        <f t="shared" si="0"/>
        <v>233553.47999999998</v>
      </c>
      <c r="G58" s="2">
        <f>D58*J57</f>
        <v>41765.96739519776</v>
      </c>
      <c r="H58" s="2">
        <f>E58*J57</f>
        <v>78393.30033412551</v>
      </c>
      <c r="I58" s="2">
        <f t="shared" si="1"/>
        <v>120159.26772932327</v>
      </c>
      <c r="J58" s="3">
        <f t="shared" si="2"/>
        <v>0.51448288301815615</v>
      </c>
      <c r="K58" s="2">
        <f>D58*N57</f>
        <v>39414.512604802228</v>
      </c>
      <c r="L58" s="2">
        <f>E58*N57</f>
        <v>73979.69966587449</v>
      </c>
      <c r="M58" s="2">
        <f t="shared" si="3"/>
        <v>113394.21227067671</v>
      </c>
      <c r="N58" s="3">
        <f t="shared" si="4"/>
        <v>0.4855171169818438</v>
      </c>
    </row>
    <row r="59" spans="1:14" x14ac:dyDescent="0.25">
      <c r="A59" s="1">
        <v>42826</v>
      </c>
      <c r="B59" t="s">
        <v>53</v>
      </c>
      <c r="C59" s="2">
        <v>3.6</v>
      </c>
      <c r="D59" s="2">
        <f>D57+C59</f>
        <v>81184.08</v>
      </c>
      <c r="E59" s="2">
        <f>E57</f>
        <v>152373</v>
      </c>
      <c r="F59" s="2">
        <f t="shared" si="0"/>
        <v>233557.08000000002</v>
      </c>
      <c r="G59" s="2">
        <f>G58+(C59*J58)</f>
        <v>41767.819533576629</v>
      </c>
      <c r="H59" s="2">
        <f>E59*J57</f>
        <v>78393.30033412551</v>
      </c>
      <c r="I59" s="2">
        <f t="shared" si="1"/>
        <v>120161.11986770213</v>
      </c>
      <c r="J59" s="3">
        <f t="shared" si="2"/>
        <v>0.51448288301815603</v>
      </c>
      <c r="K59" s="2">
        <f>K58+(C59*N58)</f>
        <v>39416.260466423366</v>
      </c>
      <c r="L59" s="2">
        <f>E59*N57</f>
        <v>73979.69966587449</v>
      </c>
      <c r="M59" s="2">
        <f t="shared" si="3"/>
        <v>113395.96013229786</v>
      </c>
      <c r="N59" s="3">
        <f t="shared" si="4"/>
        <v>0.4855171169818438</v>
      </c>
    </row>
    <row r="60" spans="1:14" x14ac:dyDescent="0.25">
      <c r="A60" s="1">
        <v>42828</v>
      </c>
      <c r="B60" t="s">
        <v>30</v>
      </c>
      <c r="C60" s="2">
        <v>-360</v>
      </c>
      <c r="D60" s="2">
        <f t="shared" si="5"/>
        <v>80824.08</v>
      </c>
      <c r="E60" s="2">
        <f t="shared" si="11"/>
        <v>152373</v>
      </c>
      <c r="F60" s="2">
        <f t="shared" si="0"/>
        <v>233197.08000000002</v>
      </c>
      <c r="G60" s="2">
        <f t="shared" si="6"/>
        <v>41582.605695690094</v>
      </c>
      <c r="H60" s="2">
        <f t="shared" si="8"/>
        <v>78393.300334125495</v>
      </c>
      <c r="I60" s="2">
        <f t="shared" si="1"/>
        <v>119975.90602981558</v>
      </c>
      <c r="J60" s="3">
        <f t="shared" si="2"/>
        <v>0.51448288301815603</v>
      </c>
      <c r="K60" s="2">
        <f t="shared" si="7"/>
        <v>39241.474304309901</v>
      </c>
      <c r="L60" s="2">
        <f t="shared" si="9"/>
        <v>73979.69966587449</v>
      </c>
      <c r="M60" s="2">
        <f t="shared" si="3"/>
        <v>113221.17397018439</v>
      </c>
      <c r="N60" s="3">
        <f t="shared" si="4"/>
        <v>0.4855171169818438</v>
      </c>
    </row>
    <row r="61" spans="1:14" x14ac:dyDescent="0.25">
      <c r="A61" s="1">
        <v>42856</v>
      </c>
      <c r="B61" t="s">
        <v>54</v>
      </c>
      <c r="C61" s="2">
        <v>6.64</v>
      </c>
      <c r="D61" s="2">
        <f t="shared" si="5"/>
        <v>80830.720000000001</v>
      </c>
      <c r="E61" s="2">
        <f t="shared" si="11"/>
        <v>152373</v>
      </c>
      <c r="F61" s="2">
        <f t="shared" si="0"/>
        <v>233203.72</v>
      </c>
      <c r="G61" s="2">
        <f t="shared" si="6"/>
        <v>41586.021862033333</v>
      </c>
      <c r="H61" s="2">
        <f t="shared" si="8"/>
        <v>78393.300334125495</v>
      </c>
      <c r="I61" s="2">
        <f t="shared" si="1"/>
        <v>119979.32219615883</v>
      </c>
      <c r="J61" s="3">
        <f t="shared" si="2"/>
        <v>0.51448288301815603</v>
      </c>
      <c r="K61" s="2">
        <f t="shared" si="7"/>
        <v>39244.698137966661</v>
      </c>
      <c r="L61" s="2">
        <f t="shared" si="9"/>
        <v>73979.69966587449</v>
      </c>
      <c r="M61" s="2">
        <f t="shared" si="3"/>
        <v>113224.39780384116</v>
      </c>
      <c r="N61" s="3">
        <f t="shared" si="4"/>
        <v>0.48551711698184385</v>
      </c>
    </row>
    <row r="62" spans="1:14" x14ac:dyDescent="0.25">
      <c r="A62" s="1">
        <v>42885</v>
      </c>
      <c r="B62" t="s">
        <v>21</v>
      </c>
      <c r="C62" s="2">
        <v>49000</v>
      </c>
      <c r="D62" s="2">
        <f t="shared" si="5"/>
        <v>129830.72</v>
      </c>
      <c r="E62" s="2">
        <f t="shared" si="11"/>
        <v>152373</v>
      </c>
      <c r="F62" s="2">
        <f t="shared" si="0"/>
        <v>282203.71999999997</v>
      </c>
      <c r="G62" s="2">
        <f>G61+(49000/2)</f>
        <v>66086.021862033333</v>
      </c>
      <c r="H62" s="2">
        <f>H61</f>
        <v>78393.300334125495</v>
      </c>
      <c r="I62" s="2">
        <f t="shared" si="1"/>
        <v>144479.32219615881</v>
      </c>
      <c r="J62" s="3">
        <f t="shared" si="2"/>
        <v>0.51196817035636111</v>
      </c>
      <c r="K62" s="2">
        <f>K61+(49000/2)</f>
        <v>63744.698137966661</v>
      </c>
      <c r="L62" s="2">
        <f>L61</f>
        <v>73979.69966587449</v>
      </c>
      <c r="M62" s="2">
        <f t="shared" si="3"/>
        <v>137724.39780384116</v>
      </c>
      <c r="N62" s="3">
        <f t="shared" si="4"/>
        <v>0.48803182964363889</v>
      </c>
    </row>
    <row r="63" spans="1:14" x14ac:dyDescent="0.25">
      <c r="A63" s="1">
        <v>42885</v>
      </c>
      <c r="B63" t="s">
        <v>52</v>
      </c>
      <c r="C63" s="2">
        <v>0</v>
      </c>
      <c r="D63" s="2">
        <f>D62</f>
        <v>129830.72</v>
      </c>
      <c r="E63" s="2">
        <f>E62</f>
        <v>152373</v>
      </c>
      <c r="F63" s="2">
        <f t="shared" si="0"/>
        <v>282203.71999999997</v>
      </c>
      <c r="G63" s="2">
        <f>D63*J62</f>
        <v>66469.196174449025</v>
      </c>
      <c r="H63" s="2">
        <f>E63*J62</f>
        <v>78010.126021709817</v>
      </c>
      <c r="I63" s="2">
        <f t="shared" si="1"/>
        <v>144479.32219615884</v>
      </c>
      <c r="J63" s="3">
        <f t="shared" si="2"/>
        <v>0.51196817035636122</v>
      </c>
      <c r="K63" s="2">
        <f>D63*N62</f>
        <v>63361.523825550983</v>
      </c>
      <c r="L63" s="2">
        <f>E63*N62</f>
        <v>74362.873978290183</v>
      </c>
      <c r="M63" s="2">
        <f t="shared" si="3"/>
        <v>137724.39780384116</v>
      </c>
      <c r="N63" s="3">
        <f t="shared" si="4"/>
        <v>0.48803182964363889</v>
      </c>
    </row>
    <row r="64" spans="1:14" x14ac:dyDescent="0.25">
      <c r="A64" s="1">
        <v>42887</v>
      </c>
      <c r="B64" t="s">
        <v>55</v>
      </c>
      <c r="C64" s="2">
        <v>7.13</v>
      </c>
      <c r="D64" s="2">
        <f>D62+C64</f>
        <v>129837.85</v>
      </c>
      <c r="E64" s="2">
        <f>E62</f>
        <v>152373</v>
      </c>
      <c r="F64" s="2">
        <f t="shared" si="0"/>
        <v>282210.84999999998</v>
      </c>
      <c r="G64" s="2">
        <f>G63+(C64*J63)</f>
        <v>66472.846507503666</v>
      </c>
      <c r="H64" s="2">
        <f>E64*J63</f>
        <v>78010.126021709832</v>
      </c>
      <c r="I64" s="2">
        <f t="shared" si="1"/>
        <v>144482.9725292135</v>
      </c>
      <c r="J64" s="3">
        <f t="shared" si="2"/>
        <v>0.51196817035636122</v>
      </c>
      <c r="K64" s="2">
        <f>K63+(C64*N63)</f>
        <v>63365.00349249634</v>
      </c>
      <c r="L64" s="2">
        <f>E64*N63</f>
        <v>74362.873978290183</v>
      </c>
      <c r="M64" s="2">
        <f t="shared" si="3"/>
        <v>137727.87747078651</v>
      </c>
      <c r="N64" s="3">
        <f t="shared" si="4"/>
        <v>0.48803182964363884</v>
      </c>
    </row>
    <row r="65" spans="1:14" x14ac:dyDescent="0.25">
      <c r="A65" s="1">
        <v>42900</v>
      </c>
      <c r="B65" t="s">
        <v>56</v>
      </c>
      <c r="C65" s="2">
        <v>-29</v>
      </c>
      <c r="D65" s="2">
        <f t="shared" si="5"/>
        <v>129808.85</v>
      </c>
      <c r="E65" s="2">
        <f t="shared" si="11"/>
        <v>152373</v>
      </c>
      <c r="F65" s="2">
        <f t="shared" si="0"/>
        <v>282181.84999999998</v>
      </c>
      <c r="G65" s="2">
        <f t="shared" si="6"/>
        <v>66457.99943056333</v>
      </c>
      <c r="H65" s="2">
        <f t="shared" si="8"/>
        <v>78010.126021709832</v>
      </c>
      <c r="I65" s="2">
        <f t="shared" si="1"/>
        <v>144468.12545227318</v>
      </c>
      <c r="J65" s="3">
        <f t="shared" si="2"/>
        <v>0.51196817035636133</v>
      </c>
      <c r="K65" s="2">
        <f t="shared" si="7"/>
        <v>63350.850569436676</v>
      </c>
      <c r="L65" s="2">
        <f t="shared" si="9"/>
        <v>74362.873978290183</v>
      </c>
      <c r="M65" s="2">
        <f t="shared" si="3"/>
        <v>137713.72454772686</v>
      </c>
      <c r="N65" s="3">
        <f t="shared" si="4"/>
        <v>0.48803182964363889</v>
      </c>
    </row>
    <row r="66" spans="1:14" x14ac:dyDescent="0.25">
      <c r="A66" s="1">
        <v>42917</v>
      </c>
      <c r="B66" t="s">
        <v>57</v>
      </c>
      <c r="C66" s="2">
        <v>10.67</v>
      </c>
      <c r="D66" s="2">
        <f t="shared" si="5"/>
        <v>129819.52</v>
      </c>
      <c r="E66" s="2">
        <f t="shared" si="11"/>
        <v>152373</v>
      </c>
      <c r="F66" s="2">
        <f t="shared" si="0"/>
        <v>282192.52</v>
      </c>
      <c r="G66" s="2">
        <f t="shared" si="6"/>
        <v>66463.462130941029</v>
      </c>
      <c r="H66" s="2">
        <f t="shared" si="8"/>
        <v>78010.126021709846</v>
      </c>
      <c r="I66" s="2">
        <f t="shared" si="1"/>
        <v>144473.58815265086</v>
      </c>
      <c r="J66" s="3">
        <f t="shared" si="2"/>
        <v>0.51196817035636111</v>
      </c>
      <c r="K66" s="2">
        <f t="shared" si="7"/>
        <v>63356.057869058975</v>
      </c>
      <c r="L66" s="2">
        <f t="shared" si="9"/>
        <v>74362.873978290183</v>
      </c>
      <c r="M66" s="2">
        <f t="shared" si="3"/>
        <v>137718.93184734916</v>
      </c>
      <c r="N66" s="3">
        <f t="shared" si="4"/>
        <v>0.48803182964363884</v>
      </c>
    </row>
    <row r="67" spans="1:14" x14ac:dyDescent="0.25">
      <c r="A67" s="1">
        <v>42919</v>
      </c>
      <c r="B67" t="s">
        <v>30</v>
      </c>
      <c r="C67" s="2">
        <v>-360</v>
      </c>
      <c r="D67" s="2">
        <f t="shared" si="5"/>
        <v>129459.52</v>
      </c>
      <c r="E67" s="2">
        <f t="shared" si="11"/>
        <v>152373</v>
      </c>
      <c r="F67" s="2">
        <f t="shared" si="0"/>
        <v>281832.52</v>
      </c>
      <c r="G67" s="2">
        <f t="shared" si="6"/>
        <v>66279.153589612732</v>
      </c>
      <c r="H67" s="2">
        <f t="shared" si="8"/>
        <v>78010.126021709817</v>
      </c>
      <c r="I67" s="2">
        <f t="shared" si="1"/>
        <v>144289.27961132256</v>
      </c>
      <c r="J67" s="3">
        <f t="shared" si="2"/>
        <v>0.51196817035636111</v>
      </c>
      <c r="K67" s="2">
        <f t="shared" si="7"/>
        <v>63180.366410387265</v>
      </c>
      <c r="L67" s="2">
        <f t="shared" si="9"/>
        <v>74362.873978290183</v>
      </c>
      <c r="M67" s="2">
        <f t="shared" si="3"/>
        <v>137543.24038867746</v>
      </c>
      <c r="N67" s="3">
        <f t="shared" si="4"/>
        <v>0.48803182964363889</v>
      </c>
    </row>
    <row r="68" spans="1:14" x14ac:dyDescent="0.25">
      <c r="A68" s="1">
        <v>42919</v>
      </c>
      <c r="B68" t="s">
        <v>58</v>
      </c>
      <c r="C68" s="2">
        <v>-997</v>
      </c>
      <c r="D68" s="2">
        <f t="shared" si="5"/>
        <v>128462.52</v>
      </c>
      <c r="E68" s="2">
        <f t="shared" si="11"/>
        <v>152373</v>
      </c>
      <c r="F68" s="2">
        <f t="shared" si="0"/>
        <v>280835.52</v>
      </c>
      <c r="G68" s="2">
        <f t="shared" si="6"/>
        <v>65768.721323767444</v>
      </c>
      <c r="H68" s="2">
        <f t="shared" si="8"/>
        <v>78010.126021709817</v>
      </c>
      <c r="I68" s="2">
        <f t="shared" si="1"/>
        <v>143778.84734547726</v>
      </c>
      <c r="J68" s="3">
        <f t="shared" si="2"/>
        <v>0.51196817035636111</v>
      </c>
      <c r="K68" s="2">
        <f t="shared" si="7"/>
        <v>62693.79867623256</v>
      </c>
      <c r="L68" s="2">
        <f t="shared" si="9"/>
        <v>74362.873978290183</v>
      </c>
      <c r="M68" s="2">
        <f t="shared" si="3"/>
        <v>137056.67265452276</v>
      </c>
      <c r="N68" s="3">
        <f t="shared" si="4"/>
        <v>0.48803182964363889</v>
      </c>
    </row>
    <row r="69" spans="1:14" x14ac:dyDescent="0.25">
      <c r="A69" s="1">
        <v>42948</v>
      </c>
      <c r="B69" t="s">
        <v>59</v>
      </c>
      <c r="C69" s="2">
        <v>10.92</v>
      </c>
      <c r="D69" s="2">
        <f t="shared" si="5"/>
        <v>128473.44</v>
      </c>
      <c r="E69" s="2">
        <f t="shared" si="11"/>
        <v>152373</v>
      </c>
      <c r="F69" s="2">
        <f t="shared" si="0"/>
        <v>280846.44</v>
      </c>
      <c r="G69" s="2">
        <f t="shared" si="6"/>
        <v>65774.31201618773</v>
      </c>
      <c r="H69" s="2">
        <f t="shared" si="8"/>
        <v>78010.126021709817</v>
      </c>
      <c r="I69" s="2">
        <f t="shared" si="1"/>
        <v>143784.43803789755</v>
      </c>
      <c r="J69" s="3">
        <f t="shared" si="2"/>
        <v>0.51196817035636111</v>
      </c>
      <c r="K69" s="2">
        <f t="shared" si="7"/>
        <v>62699.127983812272</v>
      </c>
      <c r="L69" s="2">
        <f t="shared" si="9"/>
        <v>74362.873978290183</v>
      </c>
      <c r="M69" s="2">
        <f t="shared" si="3"/>
        <v>137062.00196210245</v>
      </c>
      <c r="N69" s="3">
        <f t="shared" si="4"/>
        <v>0.48803182964363889</v>
      </c>
    </row>
    <row r="70" spans="1:14" x14ac:dyDescent="0.25">
      <c r="A70" s="1">
        <v>42979</v>
      </c>
      <c r="B70" t="s">
        <v>60</v>
      </c>
      <c r="C70" s="2">
        <v>10.91</v>
      </c>
      <c r="D70" s="2">
        <f t="shared" si="5"/>
        <v>128484.35</v>
      </c>
      <c r="E70" s="2">
        <f t="shared" si="11"/>
        <v>152373</v>
      </c>
      <c r="F70" s="2">
        <f t="shared" ref="F70:F127" si="12">D70+E70</f>
        <v>280857.34999999998</v>
      </c>
      <c r="G70" s="2">
        <f t="shared" si="6"/>
        <v>65779.897588926324</v>
      </c>
      <c r="H70" s="2">
        <f t="shared" si="8"/>
        <v>78010.126021709817</v>
      </c>
      <c r="I70" s="2">
        <f t="shared" ref="I70:I127" si="13">G70+H70</f>
        <v>143790.02361063613</v>
      </c>
      <c r="J70" s="3">
        <f t="shared" ref="J70:J127" si="14">I70/F70</f>
        <v>0.51196817035636111</v>
      </c>
      <c r="K70" s="2">
        <f t="shared" si="7"/>
        <v>62704.452411073682</v>
      </c>
      <c r="L70" s="2">
        <f t="shared" si="9"/>
        <v>74362.873978290183</v>
      </c>
      <c r="M70" s="2">
        <f t="shared" ref="M70:M127" si="15">K70+L70</f>
        <v>137067.32638936385</v>
      </c>
      <c r="N70" s="3">
        <f t="shared" ref="N70:N127" si="16">M70/F70</f>
        <v>0.48803182964363889</v>
      </c>
    </row>
    <row r="71" spans="1:14" x14ac:dyDescent="0.25">
      <c r="A71" s="1">
        <v>43007</v>
      </c>
      <c r="B71" t="s">
        <v>61</v>
      </c>
      <c r="C71" s="2">
        <v>-100000</v>
      </c>
      <c r="D71" s="2">
        <f t="shared" ref="D71:D127" si="17">D70+C71</f>
        <v>28484.350000000006</v>
      </c>
      <c r="E71" s="2">
        <f>E70+100000</f>
        <v>252373</v>
      </c>
      <c r="F71" s="2">
        <f t="shared" si="12"/>
        <v>280857.34999999998</v>
      </c>
      <c r="G71" s="2">
        <f t="shared" si="6"/>
        <v>14583.080553290216</v>
      </c>
      <c r="H71" s="2">
        <f t="shared" si="8"/>
        <v>129206.94305734592</v>
      </c>
      <c r="I71" s="2">
        <f t="shared" si="13"/>
        <v>143790.02361063613</v>
      </c>
      <c r="J71" s="3">
        <f t="shared" si="14"/>
        <v>0.51196817035636111</v>
      </c>
      <c r="K71" s="2">
        <f t="shared" si="7"/>
        <v>13901.26944670979</v>
      </c>
      <c r="L71" s="2">
        <f t="shared" si="9"/>
        <v>123166.05694265408</v>
      </c>
      <c r="M71" s="2">
        <f t="shared" si="15"/>
        <v>137067.32638936385</v>
      </c>
      <c r="N71" s="3">
        <f t="shared" si="16"/>
        <v>0.48803182964363889</v>
      </c>
    </row>
    <row r="72" spans="1:14" x14ac:dyDescent="0.25">
      <c r="A72" s="1">
        <v>43009</v>
      </c>
      <c r="B72" t="s">
        <v>62</v>
      </c>
      <c r="C72" s="2">
        <v>10.02</v>
      </c>
      <c r="D72" s="2">
        <f t="shared" si="17"/>
        <v>28494.370000000006</v>
      </c>
      <c r="E72" s="2">
        <f>E71</f>
        <v>252373</v>
      </c>
      <c r="F72" s="2">
        <f t="shared" si="12"/>
        <v>280867.37</v>
      </c>
      <c r="G72" s="2">
        <f t="shared" si="6"/>
        <v>14588.210474357187</v>
      </c>
      <c r="H72" s="2">
        <f t="shared" si="8"/>
        <v>129206.94305734592</v>
      </c>
      <c r="I72" s="2">
        <f t="shared" si="13"/>
        <v>143795.15353170311</v>
      </c>
      <c r="J72" s="3">
        <f t="shared" si="14"/>
        <v>0.51196817035636111</v>
      </c>
      <c r="K72" s="2">
        <f t="shared" si="7"/>
        <v>13906.159525642819</v>
      </c>
      <c r="L72" s="2">
        <f t="shared" si="9"/>
        <v>123166.05694265408</v>
      </c>
      <c r="M72" s="2">
        <f t="shared" si="15"/>
        <v>137072.21646829689</v>
      </c>
      <c r="N72" s="3">
        <f t="shared" si="16"/>
        <v>0.48803182964363889</v>
      </c>
    </row>
    <row r="73" spans="1:14" x14ac:dyDescent="0.25">
      <c r="A73" s="1">
        <v>43010</v>
      </c>
      <c r="B73" t="s">
        <v>63</v>
      </c>
      <c r="C73" s="2">
        <v>-330</v>
      </c>
      <c r="D73" s="2">
        <f t="shared" si="17"/>
        <v>28164.370000000006</v>
      </c>
      <c r="E73" s="2">
        <f t="shared" ref="E73:E127" si="18">E72</f>
        <v>252373</v>
      </c>
      <c r="F73" s="2">
        <f t="shared" si="12"/>
        <v>280537.37</v>
      </c>
      <c r="G73" s="2">
        <f t="shared" si="6"/>
        <v>14419.260978139588</v>
      </c>
      <c r="H73" s="2">
        <f t="shared" si="8"/>
        <v>129206.94305734592</v>
      </c>
      <c r="I73" s="2">
        <f t="shared" si="13"/>
        <v>143626.20403548551</v>
      </c>
      <c r="J73" s="3">
        <f t="shared" si="14"/>
        <v>0.51196817035636111</v>
      </c>
      <c r="K73" s="2">
        <f t="shared" si="7"/>
        <v>13745.109021860419</v>
      </c>
      <c r="L73" s="2">
        <f t="shared" si="9"/>
        <v>123166.05694265408</v>
      </c>
      <c r="M73" s="2">
        <f t="shared" si="15"/>
        <v>136911.16596451448</v>
      </c>
      <c r="N73" s="3">
        <f t="shared" si="16"/>
        <v>0.48803182964363889</v>
      </c>
    </row>
    <row r="74" spans="1:14" x14ac:dyDescent="0.25">
      <c r="A74" s="1">
        <v>43040</v>
      </c>
      <c r="B74" t="s">
        <v>64</v>
      </c>
      <c r="C74" s="2">
        <v>2.39</v>
      </c>
      <c r="D74" s="2">
        <f t="shared" si="17"/>
        <v>28166.760000000006</v>
      </c>
      <c r="E74" s="2">
        <f t="shared" si="18"/>
        <v>252373</v>
      </c>
      <c r="F74" s="2">
        <f t="shared" si="12"/>
        <v>280539.76</v>
      </c>
      <c r="G74" s="2">
        <f t="shared" ref="G74:G110" si="19">G73+(C74*J73)</f>
        <v>14420.48458206674</v>
      </c>
      <c r="H74" s="2">
        <f t="shared" si="8"/>
        <v>129206.94305734592</v>
      </c>
      <c r="I74" s="2">
        <f t="shared" si="13"/>
        <v>143627.42763941266</v>
      </c>
      <c r="J74" s="3">
        <f t="shared" si="14"/>
        <v>0.51196817035636111</v>
      </c>
      <c r="K74" s="2">
        <f t="shared" ref="K74:K110" si="20">K73+(C74*N73)</f>
        <v>13746.275417933266</v>
      </c>
      <c r="L74" s="2">
        <f t="shared" si="9"/>
        <v>123166.05694265408</v>
      </c>
      <c r="M74" s="2">
        <f t="shared" si="15"/>
        <v>136912.33236058734</v>
      </c>
      <c r="N74" s="3">
        <f t="shared" si="16"/>
        <v>0.48803182964363889</v>
      </c>
    </row>
    <row r="75" spans="1:14" x14ac:dyDescent="0.25">
      <c r="A75" s="1">
        <v>43047</v>
      </c>
      <c r="B75" t="s">
        <v>65</v>
      </c>
      <c r="C75" s="2">
        <v>443579.08</v>
      </c>
      <c r="D75" s="2">
        <f t="shared" si="17"/>
        <v>471745.84</v>
      </c>
      <c r="E75" s="2">
        <f t="shared" si="18"/>
        <v>252373</v>
      </c>
      <c r="F75" s="2">
        <f t="shared" si="12"/>
        <v>724118.84000000008</v>
      </c>
      <c r="G75" s="2">
        <f>G74+(C75/2)</f>
        <v>236210.02458206675</v>
      </c>
      <c r="H75" s="2">
        <f t="shared" si="8"/>
        <v>129206.94305734592</v>
      </c>
      <c r="I75" s="2">
        <f t="shared" si="13"/>
        <v>365416.96763941267</v>
      </c>
      <c r="J75" s="3">
        <f t="shared" si="14"/>
        <v>0.50463673564882339</v>
      </c>
      <c r="K75" s="2">
        <f>K74+(C75/2)</f>
        <v>235535.81541793328</v>
      </c>
      <c r="L75" s="2">
        <f t="shared" si="9"/>
        <v>123166.05694265408</v>
      </c>
      <c r="M75" s="2">
        <f t="shared" si="15"/>
        <v>358701.87236058735</v>
      </c>
      <c r="N75" s="3">
        <f t="shared" si="16"/>
        <v>0.49536326435117656</v>
      </c>
    </row>
    <row r="76" spans="1:14" x14ac:dyDescent="0.25">
      <c r="A76" s="1">
        <v>43070</v>
      </c>
      <c r="B76" t="s">
        <v>66</v>
      </c>
      <c r="C76" s="2">
        <v>30.27</v>
      </c>
      <c r="D76" s="2">
        <f t="shared" si="17"/>
        <v>471776.11000000004</v>
      </c>
      <c r="E76" s="2">
        <f t="shared" si="18"/>
        <v>252373</v>
      </c>
      <c r="F76" s="2">
        <f t="shared" si="12"/>
        <v>724149.1100000001</v>
      </c>
      <c r="G76" s="2">
        <f t="shared" si="19"/>
        <v>236225.29993605483</v>
      </c>
      <c r="H76" s="2">
        <f t="shared" si="8"/>
        <v>127356.6868859005</v>
      </c>
      <c r="I76" s="2">
        <f t="shared" si="13"/>
        <v>363581.9868219553</v>
      </c>
      <c r="J76" s="3">
        <f t="shared" si="14"/>
        <v>0.50208165942778726</v>
      </c>
      <c r="K76" s="2">
        <f t="shared" si="20"/>
        <v>235550.81006394519</v>
      </c>
      <c r="L76" s="2">
        <f t="shared" si="9"/>
        <v>125016.31311409948</v>
      </c>
      <c r="M76" s="2">
        <f t="shared" si="15"/>
        <v>360567.12317804468</v>
      </c>
      <c r="N76" s="3">
        <f t="shared" si="16"/>
        <v>0.49791834057221257</v>
      </c>
    </row>
    <row r="77" spans="1:14" x14ac:dyDescent="0.25">
      <c r="A77" s="1">
        <v>43082</v>
      </c>
      <c r="B77" t="s">
        <v>67</v>
      </c>
      <c r="C77" s="2">
        <v>15.51</v>
      </c>
      <c r="D77" s="2">
        <f t="shared" si="17"/>
        <v>471791.62000000005</v>
      </c>
      <c r="E77" s="2">
        <f t="shared" si="18"/>
        <v>252373</v>
      </c>
      <c r="F77" s="2">
        <f t="shared" si="12"/>
        <v>724164.62000000011</v>
      </c>
      <c r="G77" s="2">
        <f t="shared" si="19"/>
        <v>236233.08722259256</v>
      </c>
      <c r="H77" s="2">
        <f t="shared" si="8"/>
        <v>126711.85463476896</v>
      </c>
      <c r="I77" s="2">
        <f t="shared" si="13"/>
        <v>362944.94185736153</v>
      </c>
      <c r="J77" s="3">
        <f t="shared" si="14"/>
        <v>0.50119120961386032</v>
      </c>
      <c r="K77" s="2">
        <f t="shared" si="20"/>
        <v>235558.53277740747</v>
      </c>
      <c r="L77" s="2">
        <f t="shared" si="9"/>
        <v>125661.145365231</v>
      </c>
      <c r="M77" s="2">
        <f t="shared" si="15"/>
        <v>361219.67814263847</v>
      </c>
      <c r="N77" s="3">
        <f t="shared" si="16"/>
        <v>0.49880879038613957</v>
      </c>
    </row>
    <row r="78" spans="1:14" x14ac:dyDescent="0.25">
      <c r="A78" s="1">
        <v>43082</v>
      </c>
      <c r="B78" t="s">
        <v>63</v>
      </c>
      <c r="C78" s="2">
        <v>-330</v>
      </c>
      <c r="D78" s="2">
        <f t="shared" si="17"/>
        <v>471461.62000000005</v>
      </c>
      <c r="E78" s="2">
        <f t="shared" si="18"/>
        <v>252373</v>
      </c>
      <c r="F78" s="2">
        <f t="shared" si="12"/>
        <v>723834.62000000011</v>
      </c>
      <c r="G78" s="2">
        <f t="shared" si="19"/>
        <v>236067.69412341999</v>
      </c>
      <c r="H78" s="2">
        <f t="shared" si="8"/>
        <v>126487.12914387877</v>
      </c>
      <c r="I78" s="2">
        <f t="shared" si="13"/>
        <v>362554.82326729875</v>
      </c>
      <c r="J78" s="3">
        <f t="shared" si="14"/>
        <v>0.50088074437127461</v>
      </c>
      <c r="K78" s="2">
        <f t="shared" si="20"/>
        <v>235393.92587658003</v>
      </c>
      <c r="L78" s="2">
        <f t="shared" si="9"/>
        <v>125885.8708561212</v>
      </c>
      <c r="M78" s="2">
        <f t="shared" si="15"/>
        <v>361279.79673270124</v>
      </c>
      <c r="N78" s="3">
        <f t="shared" si="16"/>
        <v>0.49911925562872522</v>
      </c>
    </row>
    <row r="79" spans="1:14" x14ac:dyDescent="0.25">
      <c r="A79" s="1">
        <v>43083</v>
      </c>
      <c r="B79" t="s">
        <v>61</v>
      </c>
      <c r="C79" s="2">
        <v>-100000</v>
      </c>
      <c r="D79" s="2">
        <f t="shared" si="17"/>
        <v>371461.62000000005</v>
      </c>
      <c r="E79" s="2">
        <f>E78+100000</f>
        <v>352373</v>
      </c>
      <c r="F79" s="2">
        <f t="shared" si="12"/>
        <v>723834.62000000011</v>
      </c>
      <c r="G79" s="2">
        <f t="shared" si="19"/>
        <v>185979.61968629254</v>
      </c>
      <c r="H79" s="2">
        <f t="shared" si="8"/>
        <v>176496.85053633916</v>
      </c>
      <c r="I79" s="2">
        <f t="shared" si="13"/>
        <v>362476.4702226317</v>
      </c>
      <c r="J79" s="3">
        <f t="shared" si="14"/>
        <v>0.50077249720748596</v>
      </c>
      <c r="K79" s="2">
        <f t="shared" si="20"/>
        <v>185482.00031370751</v>
      </c>
      <c r="L79" s="2">
        <f t="shared" si="9"/>
        <v>175876.14946366078</v>
      </c>
      <c r="M79" s="2">
        <f t="shared" si="15"/>
        <v>361358.14977736829</v>
      </c>
      <c r="N79" s="3">
        <f t="shared" si="16"/>
        <v>0.49922750279251388</v>
      </c>
    </row>
    <row r="80" spans="1:14" x14ac:dyDescent="0.25">
      <c r="A80" s="1">
        <v>43084</v>
      </c>
      <c r="B80" t="s">
        <v>68</v>
      </c>
      <c r="C80" s="2">
        <v>-150</v>
      </c>
      <c r="D80" s="2">
        <f t="shared" si="17"/>
        <v>371311.62000000005</v>
      </c>
      <c r="E80" s="2">
        <f t="shared" si="18"/>
        <v>352373</v>
      </c>
      <c r="F80" s="2">
        <f t="shared" si="12"/>
        <v>723684.62000000011</v>
      </c>
      <c r="G80" s="2">
        <f t="shared" si="19"/>
        <v>185904.50381171142</v>
      </c>
      <c r="H80" s="2">
        <f t="shared" si="8"/>
        <v>176458.70715849346</v>
      </c>
      <c r="I80" s="2">
        <f t="shared" si="13"/>
        <v>362363.21097020491</v>
      </c>
      <c r="J80" s="3">
        <f t="shared" si="14"/>
        <v>0.50071979002428546</v>
      </c>
      <c r="K80" s="2">
        <f t="shared" si="20"/>
        <v>185407.11618828864</v>
      </c>
      <c r="L80" s="2">
        <f t="shared" si="9"/>
        <v>175914.29284150648</v>
      </c>
      <c r="M80" s="2">
        <f t="shared" si="15"/>
        <v>361321.40902979509</v>
      </c>
      <c r="N80" s="3">
        <f t="shared" si="16"/>
        <v>0.49928020997571432</v>
      </c>
    </row>
    <row r="81" spans="1:14" x14ac:dyDescent="0.25">
      <c r="A81" s="1">
        <v>43091</v>
      </c>
      <c r="B81" t="s">
        <v>69</v>
      </c>
      <c r="C81" s="2">
        <v>0</v>
      </c>
      <c r="D81" s="2">
        <f t="shared" si="17"/>
        <v>371311.62000000005</v>
      </c>
      <c r="E81" s="2">
        <f t="shared" si="18"/>
        <v>352373</v>
      </c>
      <c r="F81" s="2">
        <f t="shared" si="12"/>
        <v>723684.62000000011</v>
      </c>
      <c r="G81" s="2">
        <f t="shared" si="19"/>
        <v>185904.50381171142</v>
      </c>
      <c r="H81" s="2">
        <f t="shared" si="8"/>
        <v>176440.13457022753</v>
      </c>
      <c r="I81" s="2">
        <f t="shared" si="13"/>
        <v>362344.63838193892</v>
      </c>
      <c r="J81" s="3">
        <f t="shared" si="14"/>
        <v>0.50069412609865727</v>
      </c>
      <c r="K81" s="2">
        <f t="shared" si="20"/>
        <v>185407.11618828864</v>
      </c>
      <c r="L81" s="2">
        <f t="shared" si="9"/>
        <v>175932.86542977238</v>
      </c>
      <c r="M81" s="2">
        <f t="shared" si="15"/>
        <v>361339.98161806102</v>
      </c>
      <c r="N81" s="3">
        <f t="shared" si="16"/>
        <v>0.49930587390134251</v>
      </c>
    </row>
    <row r="82" spans="1:14" x14ac:dyDescent="0.25">
      <c r="A82" s="1">
        <v>43123</v>
      </c>
      <c r="B82" t="s">
        <v>70</v>
      </c>
      <c r="C82" s="2">
        <v>-75000</v>
      </c>
      <c r="D82" s="2">
        <f t="shared" si="17"/>
        <v>296311.62000000005</v>
      </c>
      <c r="E82" s="2">
        <f>E81+75000</f>
        <v>427373</v>
      </c>
      <c r="F82" s="2">
        <f t="shared" si="12"/>
        <v>723684.62000000011</v>
      </c>
      <c r="G82" s="2">
        <f t="shared" si="19"/>
        <v>148352.44435431212</v>
      </c>
      <c r="H82" s="2">
        <f t="shared" ref="H82:H122" si="21">E82*J81</f>
        <v>213983.15075316146</v>
      </c>
      <c r="I82" s="2">
        <f t="shared" si="13"/>
        <v>362335.59510747355</v>
      </c>
      <c r="J82" s="3">
        <f t="shared" si="14"/>
        <v>0.50068162994464838</v>
      </c>
      <c r="K82" s="2">
        <f t="shared" si="20"/>
        <v>147959.17564568797</v>
      </c>
      <c r="L82" s="2">
        <f t="shared" ref="L82:L122" si="22">E82*N81</f>
        <v>213389.84924683845</v>
      </c>
      <c r="M82" s="2">
        <f t="shared" si="15"/>
        <v>361349.02489252645</v>
      </c>
      <c r="N82" s="3">
        <f t="shared" si="16"/>
        <v>0.49931837005535146</v>
      </c>
    </row>
    <row r="83" spans="1:14" x14ac:dyDescent="0.25">
      <c r="A83" s="1">
        <v>43182</v>
      </c>
      <c r="B83" t="s">
        <v>71</v>
      </c>
      <c r="C83" s="2">
        <v>-70000</v>
      </c>
      <c r="D83" s="2">
        <f t="shared" si="17"/>
        <v>226311.62000000005</v>
      </c>
      <c r="E83" s="2">
        <f>E82+70000</f>
        <v>497373</v>
      </c>
      <c r="F83" s="2">
        <f t="shared" si="12"/>
        <v>723684.62000000011</v>
      </c>
      <c r="G83" s="2">
        <f t="shared" si="19"/>
        <v>113304.73025818673</v>
      </c>
      <c r="H83" s="2">
        <f t="shared" si="21"/>
        <v>249025.52433045959</v>
      </c>
      <c r="I83" s="2">
        <f t="shared" si="13"/>
        <v>362330.25458864635</v>
      </c>
      <c r="J83" s="3">
        <f t="shared" si="14"/>
        <v>0.5006742503228081</v>
      </c>
      <c r="K83" s="2">
        <f t="shared" si="20"/>
        <v>113006.88974181336</v>
      </c>
      <c r="L83" s="2">
        <f t="shared" si="22"/>
        <v>248347.47566954032</v>
      </c>
      <c r="M83" s="2">
        <f t="shared" si="15"/>
        <v>361354.36541135365</v>
      </c>
      <c r="N83" s="3">
        <f t="shared" si="16"/>
        <v>0.49932574967719168</v>
      </c>
    </row>
    <row r="84" spans="1:14" x14ac:dyDescent="0.25">
      <c r="A84" s="1">
        <v>43193</v>
      </c>
      <c r="B84" t="s">
        <v>21</v>
      </c>
      <c r="C84" s="2">
        <v>31000</v>
      </c>
      <c r="D84" s="2">
        <f t="shared" si="17"/>
        <v>257311.62000000005</v>
      </c>
      <c r="E84" s="2">
        <f t="shared" si="18"/>
        <v>497373</v>
      </c>
      <c r="F84" s="2">
        <f t="shared" si="12"/>
        <v>754684.62000000011</v>
      </c>
      <c r="G84" s="2">
        <f>G83+(31000/2)</f>
        <v>128804.73025818673</v>
      </c>
      <c r="H84" s="2">
        <f>H83</f>
        <v>249025.52433045959</v>
      </c>
      <c r="I84" s="2">
        <f t="shared" si="13"/>
        <v>377830.25458864635</v>
      </c>
      <c r="J84" s="3">
        <f t="shared" si="14"/>
        <v>0.50064655430323501</v>
      </c>
      <c r="K84" s="2">
        <f>K83+(31000/2)</f>
        <v>128506.88974181336</v>
      </c>
      <c r="L84" s="2">
        <f>L83</f>
        <v>248347.47566954032</v>
      </c>
      <c r="M84" s="2">
        <f t="shared" si="15"/>
        <v>376854.36541135365</v>
      </c>
      <c r="N84" s="3">
        <f t="shared" si="16"/>
        <v>0.49935344569676482</v>
      </c>
    </row>
    <row r="85" spans="1:14" x14ac:dyDescent="0.25">
      <c r="A85" s="1">
        <v>43193</v>
      </c>
      <c r="B85" t="s">
        <v>52</v>
      </c>
      <c r="C85" s="2">
        <v>0</v>
      </c>
      <c r="D85" s="2">
        <f>D84</f>
        <v>257311.62000000005</v>
      </c>
      <c r="E85" s="2">
        <f>E84</f>
        <v>497373</v>
      </c>
      <c r="F85" s="2">
        <f t="shared" si="12"/>
        <v>754684.62000000011</v>
      </c>
      <c r="G85" s="2">
        <f>D85*J84</f>
        <v>128822.1759351834</v>
      </c>
      <c r="H85" s="2">
        <f>E85*J84</f>
        <v>249008.0786534629</v>
      </c>
      <c r="I85" s="2">
        <f t="shared" si="13"/>
        <v>377830.25458864629</v>
      </c>
      <c r="J85" s="3">
        <f t="shared" si="14"/>
        <v>0.5006465543032349</v>
      </c>
      <c r="K85" s="2">
        <f>D85*N84</f>
        <v>128489.44406481661</v>
      </c>
      <c r="L85" s="2">
        <f>E85*N84</f>
        <v>248364.92134653701</v>
      </c>
      <c r="M85" s="2">
        <f t="shared" si="15"/>
        <v>376854.36541135365</v>
      </c>
      <c r="N85" s="3">
        <f t="shared" si="16"/>
        <v>0.49935344569676482</v>
      </c>
    </row>
    <row r="86" spans="1:14" x14ac:dyDescent="0.25">
      <c r="A86" s="1">
        <v>43195</v>
      </c>
      <c r="B86" t="s">
        <v>63</v>
      </c>
      <c r="C86" s="2">
        <v>-330</v>
      </c>
      <c r="D86" s="2">
        <f>D84+C86</f>
        <v>256981.62000000005</v>
      </c>
      <c r="E86" s="2">
        <f>E84</f>
        <v>497373</v>
      </c>
      <c r="F86" s="2">
        <f t="shared" si="12"/>
        <v>754354.62000000011</v>
      </c>
      <c r="G86" s="2">
        <f>G85+(C86*J85)</f>
        <v>128656.96257226334</v>
      </c>
      <c r="H86" s="2">
        <f>E86*J85</f>
        <v>249008.07865346284</v>
      </c>
      <c r="I86" s="2">
        <f t="shared" si="13"/>
        <v>377665.04122572619</v>
      </c>
      <c r="J86" s="3">
        <f t="shared" si="14"/>
        <v>0.5006465543032349</v>
      </c>
      <c r="K86" s="2">
        <f>K85+(C86*N85)</f>
        <v>128324.65742773667</v>
      </c>
      <c r="L86" s="2">
        <f>E86*N85</f>
        <v>248364.92134653701</v>
      </c>
      <c r="M86" s="2">
        <f t="shared" si="15"/>
        <v>376689.57877427369</v>
      </c>
      <c r="N86" s="3">
        <f t="shared" si="16"/>
        <v>0.49935344569676476</v>
      </c>
    </row>
    <row r="87" spans="1:14" x14ac:dyDescent="0.25">
      <c r="A87" s="1">
        <v>43244</v>
      </c>
      <c r="B87" t="s">
        <v>72</v>
      </c>
      <c r="C87" s="2">
        <v>-195</v>
      </c>
      <c r="D87" s="2">
        <f t="shared" si="17"/>
        <v>256786.62000000005</v>
      </c>
      <c r="E87" s="2">
        <f t="shared" si="18"/>
        <v>497373</v>
      </c>
      <c r="F87" s="2">
        <f t="shared" si="12"/>
        <v>754159.62000000011</v>
      </c>
      <c r="G87" s="2">
        <f t="shared" si="19"/>
        <v>128559.3364941742</v>
      </c>
      <c r="H87" s="2">
        <f t="shared" si="21"/>
        <v>249008.07865346284</v>
      </c>
      <c r="I87" s="2">
        <f t="shared" si="13"/>
        <v>377567.41514763702</v>
      </c>
      <c r="J87" s="3">
        <f t="shared" si="14"/>
        <v>0.5006465543032349</v>
      </c>
      <c r="K87" s="2">
        <f t="shared" si="20"/>
        <v>128227.28350582581</v>
      </c>
      <c r="L87" s="2">
        <f t="shared" si="22"/>
        <v>248364.92134653698</v>
      </c>
      <c r="M87" s="2">
        <f t="shared" si="15"/>
        <v>376592.2048523628</v>
      </c>
      <c r="N87" s="3">
        <f t="shared" si="16"/>
        <v>0.49935344569676476</v>
      </c>
    </row>
    <row r="88" spans="1:14" x14ac:dyDescent="0.25">
      <c r="A88" s="1">
        <v>43284</v>
      </c>
      <c r="B88" t="s">
        <v>73</v>
      </c>
      <c r="C88" s="2">
        <v>-29</v>
      </c>
      <c r="D88" s="2">
        <f t="shared" si="17"/>
        <v>256757.62000000005</v>
      </c>
      <c r="E88" s="2">
        <f t="shared" si="18"/>
        <v>497373</v>
      </c>
      <c r="F88" s="2">
        <f t="shared" si="12"/>
        <v>754130.62000000011</v>
      </c>
      <c r="G88" s="2">
        <f t="shared" si="19"/>
        <v>128544.8177440994</v>
      </c>
      <c r="H88" s="2">
        <f t="shared" si="21"/>
        <v>249008.07865346284</v>
      </c>
      <c r="I88" s="2">
        <f t="shared" si="13"/>
        <v>377552.89639756223</v>
      </c>
      <c r="J88" s="3">
        <f t="shared" si="14"/>
        <v>0.5006465543032349</v>
      </c>
      <c r="K88" s="2">
        <f t="shared" si="20"/>
        <v>128212.80225590061</v>
      </c>
      <c r="L88" s="2">
        <f t="shared" si="22"/>
        <v>248364.92134653698</v>
      </c>
      <c r="M88" s="2">
        <f t="shared" si="15"/>
        <v>376577.72360243759</v>
      </c>
      <c r="N88" s="3">
        <f t="shared" si="16"/>
        <v>0.49935344569676476</v>
      </c>
    </row>
    <row r="89" spans="1:14" x14ac:dyDescent="0.25">
      <c r="A89" s="1">
        <v>43286</v>
      </c>
      <c r="B89" t="s">
        <v>63</v>
      </c>
      <c r="C89" s="2">
        <v>-330</v>
      </c>
      <c r="D89" s="2">
        <f t="shared" si="17"/>
        <v>256427.62000000005</v>
      </c>
      <c r="E89" s="2">
        <f t="shared" si="18"/>
        <v>497373</v>
      </c>
      <c r="F89" s="2">
        <f t="shared" si="12"/>
        <v>753800.62000000011</v>
      </c>
      <c r="G89" s="2">
        <f t="shared" si="19"/>
        <v>128379.60438117934</v>
      </c>
      <c r="H89" s="2">
        <f t="shared" si="21"/>
        <v>249008.07865346284</v>
      </c>
      <c r="I89" s="2">
        <f t="shared" si="13"/>
        <v>377387.68303464219</v>
      </c>
      <c r="J89" s="3">
        <f t="shared" si="14"/>
        <v>0.5006465543032349</v>
      </c>
      <c r="K89" s="2">
        <f t="shared" si="20"/>
        <v>128048.01561882067</v>
      </c>
      <c r="L89" s="2">
        <f t="shared" si="22"/>
        <v>248364.92134653698</v>
      </c>
      <c r="M89" s="2">
        <f t="shared" si="15"/>
        <v>376412.93696535763</v>
      </c>
      <c r="N89" s="3">
        <f t="shared" si="16"/>
        <v>0.49935344569676471</v>
      </c>
    </row>
    <row r="90" spans="1:14" x14ac:dyDescent="0.25">
      <c r="A90" s="1">
        <v>43311</v>
      </c>
      <c r="B90" t="s">
        <v>21</v>
      </c>
      <c r="C90" s="2">
        <v>40000</v>
      </c>
      <c r="D90" s="2">
        <f t="shared" si="17"/>
        <v>296427.62000000005</v>
      </c>
      <c r="E90" s="2">
        <f t="shared" si="18"/>
        <v>497373</v>
      </c>
      <c r="F90" s="2">
        <f t="shared" si="12"/>
        <v>793800.62000000011</v>
      </c>
      <c r="G90" s="2">
        <f>G89+(40000/2)</f>
        <v>148379.60438117932</v>
      </c>
      <c r="H90" s="2">
        <f>H89</f>
        <v>249008.07865346284</v>
      </c>
      <c r="I90" s="2">
        <f t="shared" si="13"/>
        <v>397387.68303464213</v>
      </c>
      <c r="J90" s="3">
        <f t="shared" si="14"/>
        <v>0.50061397411687847</v>
      </c>
      <c r="K90" s="2">
        <f>K89+(40000/2)</f>
        <v>148048.01561882067</v>
      </c>
      <c r="L90" s="2">
        <f>L89</f>
        <v>248364.92134653698</v>
      </c>
      <c r="M90" s="2">
        <f t="shared" si="15"/>
        <v>396412.93696535763</v>
      </c>
      <c r="N90" s="3">
        <f t="shared" si="16"/>
        <v>0.49938602588312109</v>
      </c>
    </row>
    <row r="91" spans="1:14" x14ac:dyDescent="0.25">
      <c r="A91" s="1">
        <v>43340</v>
      </c>
      <c r="B91" t="s">
        <v>74</v>
      </c>
      <c r="C91" s="2">
        <v>53972.06</v>
      </c>
      <c r="D91" s="2">
        <f t="shared" si="17"/>
        <v>350399.68000000005</v>
      </c>
      <c r="E91" s="2">
        <f t="shared" si="18"/>
        <v>497373</v>
      </c>
      <c r="F91" s="2">
        <f t="shared" si="12"/>
        <v>847772.68</v>
      </c>
      <c r="G91" s="2">
        <f>G90+C91</f>
        <v>202351.66438117932</v>
      </c>
      <c r="H91" s="2">
        <f>H90</f>
        <v>249008.07865346284</v>
      </c>
      <c r="I91" s="2">
        <f t="shared" si="13"/>
        <v>451359.74303464219</v>
      </c>
      <c r="J91" s="3">
        <f t="shared" si="14"/>
        <v>0.53240656803736841</v>
      </c>
      <c r="K91" s="2">
        <f>K90</f>
        <v>148048.01561882067</v>
      </c>
      <c r="L91" s="2">
        <f>L90</f>
        <v>248364.92134653698</v>
      </c>
      <c r="M91" s="2">
        <f t="shared" si="15"/>
        <v>396412.93696535763</v>
      </c>
      <c r="N91" s="3">
        <f t="shared" si="16"/>
        <v>0.46759343196263131</v>
      </c>
    </row>
    <row r="92" spans="1:14" x14ac:dyDescent="0.25">
      <c r="A92" s="1">
        <v>43340</v>
      </c>
      <c r="B92" t="s">
        <v>75</v>
      </c>
      <c r="C92" s="2">
        <v>0</v>
      </c>
      <c r="D92" s="2">
        <f>D91</f>
        <v>350399.68000000005</v>
      </c>
      <c r="E92" s="2">
        <f>E91</f>
        <v>497373</v>
      </c>
      <c r="F92" s="2">
        <f t="shared" si="12"/>
        <v>847772.68</v>
      </c>
      <c r="G92" s="2">
        <f>D92*J91</f>
        <v>186555.09107019214</v>
      </c>
      <c r="H92" s="2">
        <f>E92*J91</f>
        <v>264804.65196445002</v>
      </c>
      <c r="I92" s="2">
        <f t="shared" si="13"/>
        <v>451359.74303464219</v>
      </c>
      <c r="J92" s="3">
        <f t="shared" si="14"/>
        <v>0.53240656803736841</v>
      </c>
      <c r="K92" s="2">
        <f>D92*N91</f>
        <v>163844.5889298078</v>
      </c>
      <c r="L92" s="2">
        <f>E92*N91</f>
        <v>232568.34803554983</v>
      </c>
      <c r="M92" s="2">
        <f t="shared" si="15"/>
        <v>396412.93696535763</v>
      </c>
      <c r="N92" s="3">
        <f t="shared" si="16"/>
        <v>0.46759343196263131</v>
      </c>
    </row>
    <row r="93" spans="1:14" x14ac:dyDescent="0.25">
      <c r="A93" s="1">
        <v>43353</v>
      </c>
      <c r="B93" t="s">
        <v>76</v>
      </c>
      <c r="C93" s="2">
        <v>-919.22</v>
      </c>
      <c r="D93" s="2">
        <f>D91+C93</f>
        <v>349480.46000000008</v>
      </c>
      <c r="E93" s="2">
        <f>E91</f>
        <v>497373</v>
      </c>
      <c r="F93" s="2">
        <f t="shared" si="12"/>
        <v>846853.46000000008</v>
      </c>
      <c r="G93" s="2">
        <f>G92+(C93*J91)</f>
        <v>186065.69230472084</v>
      </c>
      <c r="H93" s="2">
        <f>E93*J91</f>
        <v>264804.65196445002</v>
      </c>
      <c r="I93" s="2">
        <f t="shared" si="13"/>
        <v>450870.34426917089</v>
      </c>
      <c r="J93" s="3">
        <f t="shared" si="14"/>
        <v>0.53240656803736841</v>
      </c>
      <c r="K93" s="2">
        <f>K92+(C93*N91)</f>
        <v>163414.76769527909</v>
      </c>
      <c r="L93" s="2">
        <f>E93*N91</f>
        <v>232568.34803554983</v>
      </c>
      <c r="M93" s="2">
        <f t="shared" si="15"/>
        <v>395983.11573082895</v>
      </c>
      <c r="N93" s="3">
        <f t="shared" si="16"/>
        <v>0.46759343196263131</v>
      </c>
    </row>
    <row r="94" spans="1:14" x14ac:dyDescent="0.25">
      <c r="A94" s="1">
        <v>43353</v>
      </c>
      <c r="B94" t="s">
        <v>77</v>
      </c>
      <c r="C94" s="2">
        <v>-2618.16</v>
      </c>
      <c r="D94" s="2">
        <f t="shared" si="17"/>
        <v>346862.3000000001</v>
      </c>
      <c r="E94" s="2">
        <f t="shared" si="18"/>
        <v>497373</v>
      </c>
      <c r="F94" s="2">
        <f t="shared" si="12"/>
        <v>844235.3</v>
      </c>
      <c r="G94" s="2">
        <f t="shared" si="19"/>
        <v>184671.76672454813</v>
      </c>
      <c r="H94" s="2">
        <f t="shared" si="21"/>
        <v>264804.65196445002</v>
      </c>
      <c r="I94" s="2">
        <f t="shared" si="13"/>
        <v>449476.41868899815</v>
      </c>
      <c r="J94" s="3">
        <f t="shared" si="14"/>
        <v>0.53240656803736841</v>
      </c>
      <c r="K94" s="2">
        <f t="shared" si="20"/>
        <v>162190.5332754518</v>
      </c>
      <c r="L94" s="2">
        <f t="shared" si="22"/>
        <v>232568.34803554983</v>
      </c>
      <c r="M94" s="2">
        <f t="shared" si="15"/>
        <v>394758.88131100161</v>
      </c>
      <c r="N94" s="3">
        <f t="shared" si="16"/>
        <v>0.46759343196263126</v>
      </c>
    </row>
    <row r="95" spans="1:14" x14ac:dyDescent="0.25">
      <c r="A95" s="1">
        <v>43375</v>
      </c>
      <c r="B95" t="s">
        <v>78</v>
      </c>
      <c r="C95" s="2">
        <v>-330</v>
      </c>
      <c r="D95" s="2">
        <f t="shared" si="17"/>
        <v>346532.3000000001</v>
      </c>
      <c r="E95" s="2">
        <f t="shared" si="18"/>
        <v>497373</v>
      </c>
      <c r="F95" s="2">
        <f t="shared" si="12"/>
        <v>843905.3</v>
      </c>
      <c r="G95" s="2">
        <f t="shared" si="19"/>
        <v>184496.07255709579</v>
      </c>
      <c r="H95" s="2">
        <f t="shared" si="21"/>
        <v>264804.65196445002</v>
      </c>
      <c r="I95" s="2">
        <f t="shared" si="13"/>
        <v>449300.72452154581</v>
      </c>
      <c r="J95" s="3">
        <f t="shared" si="14"/>
        <v>0.53240656803736841</v>
      </c>
      <c r="K95" s="2">
        <f t="shared" si="20"/>
        <v>162036.22744290414</v>
      </c>
      <c r="L95" s="2">
        <f t="shared" si="22"/>
        <v>232568.3480355498</v>
      </c>
      <c r="M95" s="2">
        <f t="shared" si="15"/>
        <v>394604.57547845395</v>
      </c>
      <c r="N95" s="3">
        <f t="shared" si="16"/>
        <v>0.46759343196263126</v>
      </c>
    </row>
    <row r="96" spans="1:14" x14ac:dyDescent="0.25">
      <c r="A96" s="1">
        <v>43399</v>
      </c>
      <c r="B96" t="s">
        <v>79</v>
      </c>
      <c r="C96" s="2">
        <v>0.21</v>
      </c>
      <c r="D96" s="2">
        <f t="shared" si="17"/>
        <v>346532.51000000013</v>
      </c>
      <c r="E96" s="2">
        <f t="shared" si="18"/>
        <v>497373</v>
      </c>
      <c r="F96" s="2">
        <f t="shared" si="12"/>
        <v>843905.51000000013</v>
      </c>
      <c r="G96" s="2">
        <f t="shared" si="19"/>
        <v>184496.18436247506</v>
      </c>
      <c r="H96" s="2">
        <f t="shared" si="21"/>
        <v>264804.65196445002</v>
      </c>
      <c r="I96" s="2">
        <f t="shared" si="13"/>
        <v>449300.83632692508</v>
      </c>
      <c r="J96" s="3">
        <f t="shared" si="14"/>
        <v>0.5324065680373683</v>
      </c>
      <c r="K96" s="2">
        <f t="shared" si="20"/>
        <v>162036.32563752486</v>
      </c>
      <c r="L96" s="2">
        <f t="shared" si="22"/>
        <v>232568.3480355498</v>
      </c>
      <c r="M96" s="2">
        <f t="shared" si="15"/>
        <v>394604.67367307469</v>
      </c>
      <c r="N96" s="3">
        <f t="shared" si="16"/>
        <v>0.46759343196263126</v>
      </c>
    </row>
    <row r="97" spans="1:14" x14ac:dyDescent="0.25">
      <c r="A97" s="1">
        <v>43452</v>
      </c>
      <c r="B97" t="s">
        <v>80</v>
      </c>
      <c r="C97" s="2">
        <v>104196.3</v>
      </c>
      <c r="D97" s="2">
        <f t="shared" si="17"/>
        <v>450728.81000000011</v>
      </c>
      <c r="E97" s="2">
        <f>E96-100000</f>
        <v>397373</v>
      </c>
      <c r="F97" s="2">
        <f t="shared" si="12"/>
        <v>848101.81</v>
      </c>
      <c r="G97" s="2">
        <f t="shared" si="19"/>
        <v>239970.97884766711</v>
      </c>
      <c r="H97" s="2">
        <f t="shared" si="21"/>
        <v>211563.99516071315</v>
      </c>
      <c r="I97" s="2">
        <f t="shared" si="13"/>
        <v>451534.97400838026</v>
      </c>
      <c r="J97" s="3">
        <f t="shared" si="14"/>
        <v>0.5324065680373683</v>
      </c>
      <c r="K97" s="2">
        <f t="shared" si="20"/>
        <v>210757.83115233277</v>
      </c>
      <c r="L97" s="2">
        <f t="shared" si="22"/>
        <v>185809.00483928667</v>
      </c>
      <c r="M97" s="2">
        <f t="shared" si="15"/>
        <v>396566.83599161945</v>
      </c>
      <c r="N97" s="3">
        <f t="shared" si="16"/>
        <v>0.46759343196263126</v>
      </c>
    </row>
    <row r="98" spans="1:14" x14ac:dyDescent="0.25">
      <c r="A98" s="1">
        <v>43473</v>
      </c>
      <c r="B98" t="s">
        <v>81</v>
      </c>
      <c r="C98" s="2">
        <v>-330</v>
      </c>
      <c r="D98" s="2">
        <f t="shared" si="17"/>
        <v>450398.81000000011</v>
      </c>
      <c r="E98" s="2">
        <f t="shared" si="18"/>
        <v>397373</v>
      </c>
      <c r="F98" s="2">
        <f t="shared" si="12"/>
        <v>847771.81</v>
      </c>
      <c r="G98" s="2">
        <f t="shared" si="19"/>
        <v>239795.28468021477</v>
      </c>
      <c r="H98" s="2">
        <f t="shared" si="21"/>
        <v>211563.99516071315</v>
      </c>
      <c r="I98" s="2">
        <f t="shared" si="13"/>
        <v>451359.27984092792</v>
      </c>
      <c r="J98" s="3">
        <f t="shared" si="14"/>
        <v>0.5324065680373683</v>
      </c>
      <c r="K98" s="2">
        <f t="shared" si="20"/>
        <v>210603.52531978511</v>
      </c>
      <c r="L98" s="2">
        <f t="shared" si="22"/>
        <v>185809.00483928667</v>
      </c>
      <c r="M98" s="2">
        <f t="shared" si="15"/>
        <v>396412.53015907179</v>
      </c>
      <c r="N98" s="3">
        <f t="shared" si="16"/>
        <v>0.46759343196263126</v>
      </c>
    </row>
    <row r="99" spans="1:14" x14ac:dyDescent="0.25">
      <c r="A99" s="1">
        <v>43535</v>
      </c>
      <c r="B99" t="s">
        <v>82</v>
      </c>
      <c r="C99" s="2">
        <v>-987</v>
      </c>
      <c r="D99" s="2">
        <f t="shared" si="17"/>
        <v>449411.81000000011</v>
      </c>
      <c r="E99" s="2">
        <f t="shared" si="18"/>
        <v>397373</v>
      </c>
      <c r="F99" s="2">
        <f t="shared" si="12"/>
        <v>846784.81</v>
      </c>
      <c r="G99" s="2">
        <f t="shared" si="19"/>
        <v>239269.79939756187</v>
      </c>
      <c r="H99" s="2">
        <f t="shared" si="21"/>
        <v>211563.99516071315</v>
      </c>
      <c r="I99" s="2">
        <f t="shared" si="13"/>
        <v>450833.79455827503</v>
      </c>
      <c r="J99" s="3">
        <f t="shared" si="14"/>
        <v>0.5324065680373683</v>
      </c>
      <c r="K99" s="2">
        <f t="shared" si="20"/>
        <v>210142.01060243801</v>
      </c>
      <c r="L99" s="2">
        <f t="shared" si="22"/>
        <v>185809.00483928667</v>
      </c>
      <c r="M99" s="2">
        <f t="shared" si="15"/>
        <v>395951.01544172468</v>
      </c>
      <c r="N99" s="3">
        <f t="shared" si="16"/>
        <v>0.46759343196263126</v>
      </c>
    </row>
    <row r="100" spans="1:14" x14ac:dyDescent="0.25">
      <c r="A100" s="1">
        <v>43552</v>
      </c>
      <c r="B100" t="s">
        <v>83</v>
      </c>
      <c r="C100" s="2">
        <v>20000</v>
      </c>
      <c r="D100" s="2">
        <f t="shared" si="17"/>
        <v>469411.81000000011</v>
      </c>
      <c r="E100" s="2">
        <f t="shared" si="18"/>
        <v>397373</v>
      </c>
      <c r="F100" s="2">
        <f t="shared" si="12"/>
        <v>866784.81</v>
      </c>
      <c r="G100" s="2">
        <f>G99+(20000/2)</f>
        <v>249269.79939756187</v>
      </c>
      <c r="H100" s="2">
        <f>H99</f>
        <v>211563.99516071315</v>
      </c>
      <c r="I100" s="2">
        <f t="shared" si="13"/>
        <v>460833.79455827503</v>
      </c>
      <c r="J100" s="3">
        <f t="shared" si="14"/>
        <v>0.53165882609118975</v>
      </c>
      <c r="K100" s="2">
        <f>K99+(20000/2)</f>
        <v>220142.01060243801</v>
      </c>
      <c r="L100" s="2">
        <f>L99</f>
        <v>185809.00483928667</v>
      </c>
      <c r="M100" s="2">
        <f t="shared" si="15"/>
        <v>405951.01544172468</v>
      </c>
      <c r="N100" s="3">
        <f t="shared" si="16"/>
        <v>0.4683411739088098</v>
      </c>
    </row>
    <row r="101" spans="1:14" x14ac:dyDescent="0.25">
      <c r="A101" s="1">
        <v>43556</v>
      </c>
      <c r="B101" t="s">
        <v>84</v>
      </c>
      <c r="C101" s="2">
        <v>11000</v>
      </c>
      <c r="D101" s="2">
        <f t="shared" si="17"/>
        <v>480411.81000000011</v>
      </c>
      <c r="E101" s="2">
        <f t="shared" si="18"/>
        <v>397373</v>
      </c>
      <c r="F101" s="2">
        <f t="shared" si="12"/>
        <v>877784.81</v>
      </c>
      <c r="G101" s="2">
        <f>G100+(11000/2)</f>
        <v>254769.79939756187</v>
      </c>
      <c r="H101" s="2">
        <f>H100</f>
        <v>211563.99516071315</v>
      </c>
      <c r="I101" s="2">
        <f t="shared" si="13"/>
        <v>466333.79455827503</v>
      </c>
      <c r="J101" s="3">
        <f t="shared" si="14"/>
        <v>0.5312620920818566</v>
      </c>
      <c r="K101" s="2">
        <f>K100+(11000/2)</f>
        <v>225642.01060243801</v>
      </c>
      <c r="L101" s="2">
        <f>L100</f>
        <v>185809.00483928667</v>
      </c>
      <c r="M101" s="2">
        <f t="shared" si="15"/>
        <v>411451.01544172468</v>
      </c>
      <c r="N101" s="3">
        <f t="shared" si="16"/>
        <v>0.46873790791814302</v>
      </c>
    </row>
    <row r="102" spans="1:14" x14ac:dyDescent="0.25">
      <c r="A102" s="1">
        <v>43556</v>
      </c>
      <c r="B102" t="s">
        <v>52</v>
      </c>
      <c r="C102" s="2">
        <v>0</v>
      </c>
      <c r="D102" s="2">
        <f>D101</f>
        <v>480411.81000000011</v>
      </c>
      <c r="E102" s="2">
        <f>E101</f>
        <v>397373</v>
      </c>
      <c r="F102" s="2">
        <f t="shared" si="12"/>
        <v>877784.81</v>
      </c>
      <c r="G102" s="2">
        <f>D102*J101</f>
        <v>255224.58324143145</v>
      </c>
      <c r="H102" s="2">
        <f>E102*J101</f>
        <v>211109.2113168436</v>
      </c>
      <c r="I102" s="2">
        <f t="shared" si="13"/>
        <v>466333.79455827503</v>
      </c>
      <c r="J102" s="3">
        <f t="shared" si="14"/>
        <v>0.5312620920818566</v>
      </c>
      <c r="K102" s="2">
        <f>D102*N101</f>
        <v>225187.22675856846</v>
      </c>
      <c r="L102" s="2">
        <f>E102*N101</f>
        <v>186263.78868315625</v>
      </c>
      <c r="M102" s="2">
        <f t="shared" si="15"/>
        <v>411451.01544172468</v>
      </c>
      <c r="N102" s="3">
        <f t="shared" si="16"/>
        <v>0.46873790791814302</v>
      </c>
    </row>
    <row r="103" spans="1:14" x14ac:dyDescent="0.25">
      <c r="A103" s="1">
        <v>43556</v>
      </c>
      <c r="B103" t="s">
        <v>81</v>
      </c>
      <c r="C103" s="2">
        <v>-330</v>
      </c>
      <c r="D103" s="2">
        <f>D101+C103</f>
        <v>480081.81000000011</v>
      </c>
      <c r="E103" s="2">
        <f>E101</f>
        <v>397373</v>
      </c>
      <c r="F103" s="2">
        <f t="shared" si="12"/>
        <v>877454.81</v>
      </c>
      <c r="G103" s="2">
        <f>G102+(C103*J102)</f>
        <v>255049.26675104443</v>
      </c>
      <c r="H103" s="2">
        <f>E103*J102</f>
        <v>211109.2113168436</v>
      </c>
      <c r="I103" s="2">
        <f t="shared" si="13"/>
        <v>466158.47806788806</v>
      </c>
      <c r="J103" s="3">
        <f t="shared" si="14"/>
        <v>0.53126209208185671</v>
      </c>
      <c r="K103" s="2">
        <f>K102+(C103*N102)</f>
        <v>225032.54324895548</v>
      </c>
      <c r="L103" s="2">
        <f>E103*N102</f>
        <v>186263.78868315625</v>
      </c>
      <c r="M103" s="2">
        <f t="shared" si="15"/>
        <v>411296.33193211176</v>
      </c>
      <c r="N103" s="3">
        <f t="shared" si="16"/>
        <v>0.46873790791814307</v>
      </c>
    </row>
    <row r="104" spans="1:14" x14ac:dyDescent="0.25">
      <c r="A104" s="1">
        <v>43627</v>
      </c>
      <c r="B104" t="s">
        <v>85</v>
      </c>
      <c r="C104" s="2">
        <v>5611.53</v>
      </c>
      <c r="D104" s="2">
        <f>D103+C104</f>
        <v>485693.34000000014</v>
      </c>
      <c r="E104" s="2">
        <f>E103-4486.54</f>
        <v>392886.46</v>
      </c>
      <c r="F104" s="2">
        <f t="shared" si="12"/>
        <v>878579.80000000016</v>
      </c>
      <c r="G104" s="2">
        <f>G103+(C104*J103)</f>
        <v>258030.45991862452</v>
      </c>
      <c r="H104" s="2">
        <f>E104*J103</f>
        <v>208725.68269023471</v>
      </c>
      <c r="I104" s="2">
        <f t="shared" si="13"/>
        <v>466756.14260885923</v>
      </c>
      <c r="J104" s="3">
        <f t="shared" si="14"/>
        <v>0.5312620920818566</v>
      </c>
      <c r="K104" s="2">
        <f>K103+(C104*N103)</f>
        <v>227662.88008137539</v>
      </c>
      <c r="L104" s="2">
        <f>E104*N103</f>
        <v>184160.77730976522</v>
      </c>
      <c r="M104" s="2">
        <f t="shared" si="15"/>
        <v>411823.65739114059</v>
      </c>
      <c r="N104" s="3">
        <f t="shared" si="16"/>
        <v>0.46873790791814302</v>
      </c>
    </row>
    <row r="105" spans="1:14" x14ac:dyDescent="0.25">
      <c r="A105" s="1">
        <v>43627</v>
      </c>
      <c r="B105" t="s">
        <v>85</v>
      </c>
      <c r="C105" s="2">
        <v>5611.53</v>
      </c>
      <c r="D105" s="2">
        <f t="shared" si="17"/>
        <v>491304.87000000017</v>
      </c>
      <c r="E105" s="2">
        <f>E104-4537.01</f>
        <v>388349.45</v>
      </c>
      <c r="F105" s="2">
        <f t="shared" si="12"/>
        <v>879654.32000000018</v>
      </c>
      <c r="G105" s="2">
        <f t="shared" si="19"/>
        <v>261011.65308620461</v>
      </c>
      <c r="H105" s="2">
        <f t="shared" si="21"/>
        <v>206315.34126583836</v>
      </c>
      <c r="I105" s="2">
        <f t="shared" si="13"/>
        <v>467326.99435204297</v>
      </c>
      <c r="J105" s="3">
        <f t="shared" si="14"/>
        <v>0.53126209208185649</v>
      </c>
      <c r="K105" s="2">
        <f t="shared" si="20"/>
        <v>230293.2169137953</v>
      </c>
      <c r="L105" s="2">
        <f t="shared" si="22"/>
        <v>182034.10873416148</v>
      </c>
      <c r="M105" s="2">
        <f t="shared" si="15"/>
        <v>412327.32564795681</v>
      </c>
      <c r="N105" s="3">
        <f t="shared" si="16"/>
        <v>0.46873790791814302</v>
      </c>
    </row>
    <row r="106" spans="1:14" x14ac:dyDescent="0.25">
      <c r="A106" s="1">
        <v>43627</v>
      </c>
      <c r="B106" t="s">
        <v>85</v>
      </c>
      <c r="C106" s="2">
        <v>5611.53</v>
      </c>
      <c r="D106" s="2">
        <f t="shared" si="17"/>
        <v>496916.4000000002</v>
      </c>
      <c r="E106" s="2">
        <f>E105-4588.05</f>
        <v>383761.4</v>
      </c>
      <c r="F106" s="2">
        <f t="shared" si="12"/>
        <v>880677.80000000028</v>
      </c>
      <c r="G106" s="2">
        <f t="shared" si="19"/>
        <v>263992.84625378472</v>
      </c>
      <c r="H106" s="2">
        <f t="shared" si="21"/>
        <v>203877.88422426218</v>
      </c>
      <c r="I106" s="2">
        <f t="shared" si="13"/>
        <v>467870.73047804693</v>
      </c>
      <c r="J106" s="3">
        <f t="shared" si="14"/>
        <v>0.53126209208185649</v>
      </c>
      <c r="K106" s="2">
        <f t="shared" si="20"/>
        <v>232923.55374621521</v>
      </c>
      <c r="L106" s="2">
        <f t="shared" si="22"/>
        <v>179883.51577573767</v>
      </c>
      <c r="M106" s="2">
        <f t="shared" si="15"/>
        <v>412807.06952195289</v>
      </c>
      <c r="N106" s="3">
        <f t="shared" si="16"/>
        <v>0.46873790791814302</v>
      </c>
    </row>
    <row r="107" spans="1:14" x14ac:dyDescent="0.25">
      <c r="A107" s="1">
        <v>43628</v>
      </c>
      <c r="B107" t="s">
        <v>85</v>
      </c>
      <c r="C107" s="2">
        <v>5611.53</v>
      </c>
      <c r="D107" s="2">
        <f t="shared" si="17"/>
        <v>502527.93000000023</v>
      </c>
      <c r="E107" s="2">
        <f>E106-4639.67</f>
        <v>379121.73000000004</v>
      </c>
      <c r="F107" s="2">
        <f t="shared" si="12"/>
        <v>881649.66000000027</v>
      </c>
      <c r="G107" s="2">
        <f t="shared" si="19"/>
        <v>266974.03942136484</v>
      </c>
      <c r="H107" s="2">
        <f t="shared" si="21"/>
        <v>201413.00343349276</v>
      </c>
      <c r="I107" s="2">
        <f t="shared" si="13"/>
        <v>468387.04285485763</v>
      </c>
      <c r="J107" s="3">
        <f t="shared" si="14"/>
        <v>0.53126209208185649</v>
      </c>
      <c r="K107" s="2">
        <f t="shared" si="20"/>
        <v>235553.89057863512</v>
      </c>
      <c r="L107" s="2">
        <f t="shared" si="22"/>
        <v>177708.7265665071</v>
      </c>
      <c r="M107" s="2">
        <f t="shared" si="15"/>
        <v>413262.61714514223</v>
      </c>
      <c r="N107" s="3">
        <f t="shared" si="16"/>
        <v>0.46873790791814302</v>
      </c>
    </row>
    <row r="108" spans="1:14" x14ac:dyDescent="0.25">
      <c r="A108" s="1">
        <v>43629</v>
      </c>
      <c r="B108" t="s">
        <v>85</v>
      </c>
      <c r="C108" s="2">
        <v>5611.53</v>
      </c>
      <c r="D108" s="2">
        <f t="shared" si="17"/>
        <v>508139.46000000025</v>
      </c>
      <c r="E108" s="2">
        <f>E107-4691.87</f>
        <v>374429.86000000004</v>
      </c>
      <c r="F108" s="2">
        <f t="shared" si="12"/>
        <v>882569.3200000003</v>
      </c>
      <c r="G108" s="2">
        <f t="shared" si="19"/>
        <v>269955.23258894496</v>
      </c>
      <c r="H108" s="2">
        <f t="shared" si="21"/>
        <v>198920.39076151667</v>
      </c>
      <c r="I108" s="2">
        <f t="shared" si="13"/>
        <v>468875.6233504616</v>
      </c>
      <c r="J108" s="3">
        <f t="shared" si="14"/>
        <v>0.53126209208185649</v>
      </c>
      <c r="K108" s="2">
        <f t="shared" si="20"/>
        <v>238184.22741105504</v>
      </c>
      <c r="L108" s="2">
        <f t="shared" si="22"/>
        <v>175509.4692384832</v>
      </c>
      <c r="M108" s="2">
        <f t="shared" si="15"/>
        <v>413693.69664953824</v>
      </c>
      <c r="N108" s="3">
        <f t="shared" si="16"/>
        <v>0.46873790791814302</v>
      </c>
    </row>
    <row r="109" spans="1:14" x14ac:dyDescent="0.25">
      <c r="A109" s="1">
        <v>43633</v>
      </c>
      <c r="B109" t="s">
        <v>85</v>
      </c>
      <c r="C109" s="2">
        <v>5611.53</v>
      </c>
      <c r="D109" s="2">
        <f t="shared" si="17"/>
        <v>513750.99000000028</v>
      </c>
      <c r="E109" s="2">
        <f>E108-4744.65</f>
        <v>369685.21</v>
      </c>
      <c r="F109" s="2">
        <f t="shared" si="12"/>
        <v>883436.2000000003</v>
      </c>
      <c r="G109" s="2">
        <f t="shared" si="19"/>
        <v>272936.42575652507</v>
      </c>
      <c r="H109" s="2">
        <f t="shared" si="21"/>
        <v>196399.73807632047</v>
      </c>
      <c r="I109" s="2">
        <f t="shared" si="13"/>
        <v>469336.16383284552</v>
      </c>
      <c r="J109" s="3">
        <f t="shared" si="14"/>
        <v>0.53126209208185649</v>
      </c>
      <c r="K109" s="2">
        <f t="shared" si="20"/>
        <v>240814.56424347495</v>
      </c>
      <c r="L109" s="2">
        <f t="shared" si="22"/>
        <v>173285.47192367938</v>
      </c>
      <c r="M109" s="2">
        <f t="shared" si="15"/>
        <v>414100.03616715432</v>
      </c>
      <c r="N109" s="3">
        <f t="shared" si="16"/>
        <v>0.46873790791814302</v>
      </c>
    </row>
    <row r="110" spans="1:14" x14ac:dyDescent="0.25">
      <c r="A110" s="1">
        <v>43637</v>
      </c>
      <c r="B110" t="s">
        <v>86</v>
      </c>
      <c r="C110" s="2">
        <v>-150</v>
      </c>
      <c r="D110" s="2">
        <f t="shared" si="17"/>
        <v>513600.99000000028</v>
      </c>
      <c r="E110" s="2">
        <f t="shared" si="18"/>
        <v>369685.21</v>
      </c>
      <c r="F110" s="2">
        <f t="shared" si="12"/>
        <v>883286.2000000003</v>
      </c>
      <c r="G110" s="2">
        <f t="shared" si="19"/>
        <v>272856.73644271278</v>
      </c>
      <c r="H110" s="2">
        <f t="shared" si="21"/>
        <v>196399.73807632047</v>
      </c>
      <c r="I110" s="2">
        <f t="shared" si="13"/>
        <v>469256.47451903322</v>
      </c>
      <c r="J110" s="3">
        <f t="shared" si="14"/>
        <v>0.53126209208185649</v>
      </c>
      <c r="K110" s="2">
        <f t="shared" si="20"/>
        <v>240744.25355728721</v>
      </c>
      <c r="L110" s="2">
        <f t="shared" si="22"/>
        <v>173285.47192367938</v>
      </c>
      <c r="M110" s="2">
        <f t="shared" si="15"/>
        <v>414029.72548096662</v>
      </c>
      <c r="N110" s="3">
        <f t="shared" si="16"/>
        <v>0.46873790791814302</v>
      </c>
    </row>
    <row r="111" spans="1:14" x14ac:dyDescent="0.25">
      <c r="A111" s="1">
        <v>43637</v>
      </c>
      <c r="B111" t="s">
        <v>87</v>
      </c>
      <c r="C111" s="2">
        <v>-56000</v>
      </c>
      <c r="D111" s="2">
        <f t="shared" si="17"/>
        <v>457600.99000000028</v>
      </c>
      <c r="E111" s="2">
        <f t="shared" si="18"/>
        <v>369685.21</v>
      </c>
      <c r="F111" s="2">
        <f t="shared" si="12"/>
        <v>827286.2000000003</v>
      </c>
      <c r="G111" s="2">
        <f>G110-56000</f>
        <v>216856.73644271278</v>
      </c>
      <c r="H111" s="2">
        <f t="shared" si="21"/>
        <v>196399.73807632047</v>
      </c>
      <c r="I111" s="2">
        <f t="shared" si="13"/>
        <v>413256.47451903322</v>
      </c>
      <c r="J111" s="3">
        <f t="shared" si="14"/>
        <v>0.49953265812850867</v>
      </c>
      <c r="K111" s="2">
        <f>K110</f>
        <v>240744.25355728721</v>
      </c>
      <c r="L111" s="2">
        <f t="shared" si="22"/>
        <v>173285.47192367938</v>
      </c>
      <c r="M111" s="2">
        <f t="shared" si="15"/>
        <v>414029.72548096662</v>
      </c>
      <c r="N111" s="3">
        <f t="shared" si="16"/>
        <v>0.50046734187149078</v>
      </c>
    </row>
    <row r="112" spans="1:14" x14ac:dyDescent="0.25">
      <c r="A112" s="1">
        <v>43637</v>
      </c>
      <c r="B112" t="s">
        <v>88</v>
      </c>
      <c r="C112" s="2">
        <v>0</v>
      </c>
      <c r="D112" s="2">
        <f>D111</f>
        <v>457600.99000000028</v>
      </c>
      <c r="E112" s="2">
        <f>E111</f>
        <v>369685.21</v>
      </c>
      <c r="F112" s="2">
        <f t="shared" si="12"/>
        <v>827286.2000000003</v>
      </c>
      <c r="G112" s="2">
        <f>D112*J111</f>
        <v>228586.63889693725</v>
      </c>
      <c r="H112" s="2">
        <f>E112*J111</f>
        <v>184669.83562209594</v>
      </c>
      <c r="I112" s="2">
        <f t="shared" si="13"/>
        <v>413256.47451903322</v>
      </c>
      <c r="J112" s="3">
        <f t="shared" si="14"/>
        <v>0.49953265812850867</v>
      </c>
      <c r="K112" s="2">
        <f>D112*N111</f>
        <v>229014.35110306277</v>
      </c>
      <c r="L112" s="2">
        <f>E112*N111</f>
        <v>185015.37437790388</v>
      </c>
      <c r="M112" s="2">
        <f t="shared" si="15"/>
        <v>414029.72548096662</v>
      </c>
      <c r="N112" s="3">
        <f t="shared" si="16"/>
        <v>0.50046734187149078</v>
      </c>
    </row>
    <row r="113" spans="1:14" x14ac:dyDescent="0.25">
      <c r="A113" s="1">
        <v>43647</v>
      </c>
      <c r="B113" t="s">
        <v>81</v>
      </c>
      <c r="C113" s="2">
        <v>-330</v>
      </c>
      <c r="D113" s="2">
        <f>D111+C113</f>
        <v>457270.99000000028</v>
      </c>
      <c r="E113" s="2">
        <f>E111</f>
        <v>369685.21</v>
      </c>
      <c r="F113" s="2">
        <f t="shared" si="12"/>
        <v>826956.2000000003</v>
      </c>
      <c r="G113" s="2">
        <f>G112+(C113*J112)</f>
        <v>228421.79311975485</v>
      </c>
      <c r="H113" s="2">
        <f>E113*J112</f>
        <v>184669.83562209594</v>
      </c>
      <c r="I113" s="2">
        <f t="shared" si="13"/>
        <v>413091.62874185079</v>
      </c>
      <c r="J113" s="3">
        <f t="shared" si="14"/>
        <v>0.49953265812850867</v>
      </c>
      <c r="K113" s="2">
        <f>K112+(C113*N112)</f>
        <v>228849.19688024517</v>
      </c>
      <c r="L113" s="2">
        <f>E113*N112</f>
        <v>185015.37437790388</v>
      </c>
      <c r="M113" s="2">
        <f t="shared" si="15"/>
        <v>413864.57125814905</v>
      </c>
      <c r="N113" s="3">
        <f t="shared" si="16"/>
        <v>0.50046734187149078</v>
      </c>
    </row>
    <row r="114" spans="1:14" x14ac:dyDescent="0.25">
      <c r="A114" s="1">
        <v>43678</v>
      </c>
      <c r="B114" t="s">
        <v>89</v>
      </c>
      <c r="C114" s="2">
        <v>49000</v>
      </c>
      <c r="D114" s="2">
        <f t="shared" si="17"/>
        <v>506270.99000000028</v>
      </c>
      <c r="E114" s="2">
        <f t="shared" si="18"/>
        <v>369685.21</v>
      </c>
      <c r="F114" s="2">
        <f t="shared" si="12"/>
        <v>875956.2000000003</v>
      </c>
      <c r="G114" s="2">
        <f>G113+(49000/2)</f>
        <v>252921.79311975485</v>
      </c>
      <c r="H114" s="2">
        <f>H113</f>
        <v>184669.83562209594</v>
      </c>
      <c r="I114" s="2">
        <f t="shared" si="13"/>
        <v>437591.62874185079</v>
      </c>
      <c r="J114" s="3">
        <f t="shared" si="14"/>
        <v>0.49955880070470493</v>
      </c>
      <c r="K114" s="2">
        <f>K113+(49000/2)</f>
        <v>253349.19688024517</v>
      </c>
      <c r="L114" s="2">
        <f>L113</f>
        <v>185015.37437790388</v>
      </c>
      <c r="M114" s="2">
        <f t="shared" si="15"/>
        <v>438364.57125814905</v>
      </c>
      <c r="N114" s="3">
        <f t="shared" si="16"/>
        <v>0.50044119929529451</v>
      </c>
    </row>
    <row r="115" spans="1:14" x14ac:dyDescent="0.25">
      <c r="A115" s="1">
        <v>43678</v>
      </c>
      <c r="B115" t="s">
        <v>52</v>
      </c>
      <c r="C115" s="2">
        <v>0</v>
      </c>
      <c r="D115" s="2">
        <f>D114</f>
        <v>506270.99000000028</v>
      </c>
      <c r="E115" s="2">
        <f>E114</f>
        <v>369685.21</v>
      </c>
      <c r="F115" s="2">
        <f t="shared" si="12"/>
        <v>875956.2000000003</v>
      </c>
      <c r="G115" s="2">
        <f>D115*J114</f>
        <v>252912.12859598381</v>
      </c>
      <c r="H115" s="2">
        <f>E115*J114</f>
        <v>184679.500145867</v>
      </c>
      <c r="I115" s="2">
        <f t="shared" si="13"/>
        <v>437591.62874185084</v>
      </c>
      <c r="J115" s="3">
        <f t="shared" si="14"/>
        <v>0.49955880070470499</v>
      </c>
      <c r="K115" s="2">
        <f>D115*N114</f>
        <v>253358.86140401621</v>
      </c>
      <c r="L115" s="2">
        <f>E115*N114</f>
        <v>185005.70985413282</v>
      </c>
      <c r="M115" s="2">
        <f t="shared" si="15"/>
        <v>438364.57125814899</v>
      </c>
      <c r="N115" s="3">
        <f t="shared" si="16"/>
        <v>0.50044119929529451</v>
      </c>
    </row>
    <row r="116" spans="1:14" x14ac:dyDescent="0.25">
      <c r="A116" s="1">
        <v>43739</v>
      </c>
      <c r="B116" t="s">
        <v>81</v>
      </c>
      <c r="C116" s="2">
        <v>-330</v>
      </c>
      <c r="D116" s="2">
        <f>D114+C116</f>
        <v>505940.99000000028</v>
      </c>
      <c r="E116" s="2">
        <f>E114</f>
        <v>369685.21</v>
      </c>
      <c r="F116" s="2">
        <f t="shared" si="12"/>
        <v>875626.2000000003</v>
      </c>
      <c r="G116" s="2">
        <f>G115+(C116*J115)</f>
        <v>252747.27419175126</v>
      </c>
      <c r="H116" s="2">
        <f>E116*J115</f>
        <v>184679.50014586703</v>
      </c>
      <c r="I116" s="2">
        <f t="shared" si="13"/>
        <v>437426.77433761826</v>
      </c>
      <c r="J116" s="3">
        <f t="shared" si="14"/>
        <v>0.49955880070470493</v>
      </c>
      <c r="K116" s="2">
        <f>K115+(C116*N115)</f>
        <v>253193.71580824876</v>
      </c>
      <c r="L116" s="2">
        <f>E116*N115</f>
        <v>185005.70985413282</v>
      </c>
      <c r="M116" s="2">
        <f t="shared" si="15"/>
        <v>438199.42566238157</v>
      </c>
      <c r="N116" s="3">
        <f t="shared" si="16"/>
        <v>0.50044119929529451</v>
      </c>
    </row>
    <row r="117" spans="1:14" x14ac:dyDescent="0.25">
      <c r="A117" s="1">
        <v>43766</v>
      </c>
      <c r="B117" t="s">
        <v>85</v>
      </c>
      <c r="C117" s="2">
        <v>5611.53</v>
      </c>
      <c r="D117" s="2">
        <f t="shared" si="17"/>
        <v>511552.52000000031</v>
      </c>
      <c r="E117" s="2">
        <f>E116-4798.03</f>
        <v>364887.18</v>
      </c>
      <c r="F117" s="2">
        <f t="shared" si="12"/>
        <v>876439.7000000003</v>
      </c>
      <c r="G117" s="2">
        <f t="shared" ref="G117:G122" si="23">G116+(C117*J116)</f>
        <v>255550.56338866975</v>
      </c>
      <c r="H117" s="2">
        <f t="shared" si="21"/>
        <v>182282.6020333218</v>
      </c>
      <c r="I117" s="2">
        <f t="shared" si="13"/>
        <v>437833.16542199155</v>
      </c>
      <c r="J117" s="3">
        <f t="shared" si="14"/>
        <v>0.49955880070470493</v>
      </c>
      <c r="K117" s="2">
        <f t="shared" ref="K117:K122" si="24">K116+(C117*N116)</f>
        <v>256001.95661133027</v>
      </c>
      <c r="L117" s="2">
        <f t="shared" si="22"/>
        <v>182604.57796667799</v>
      </c>
      <c r="M117" s="2">
        <f t="shared" si="15"/>
        <v>438606.53457800823</v>
      </c>
      <c r="N117" s="3">
        <f t="shared" si="16"/>
        <v>0.5004411992952944</v>
      </c>
    </row>
    <row r="118" spans="1:14" x14ac:dyDescent="0.25">
      <c r="A118" s="1">
        <v>43776</v>
      </c>
      <c r="B118" t="s">
        <v>90</v>
      </c>
      <c r="C118" s="2">
        <v>-225000</v>
      </c>
      <c r="D118" s="2">
        <f t="shared" si="17"/>
        <v>286552.52000000031</v>
      </c>
      <c r="E118" s="2">
        <f>E117+225000</f>
        <v>589887.17999999993</v>
      </c>
      <c r="F118" s="2">
        <f t="shared" si="12"/>
        <v>876439.70000000019</v>
      </c>
      <c r="G118" s="2">
        <f t="shared" si="23"/>
        <v>143149.83323011114</v>
      </c>
      <c r="H118" s="2">
        <f t="shared" si="21"/>
        <v>294683.33219188038</v>
      </c>
      <c r="I118" s="2">
        <f t="shared" si="13"/>
        <v>437833.16542199149</v>
      </c>
      <c r="J118" s="3">
        <f t="shared" si="14"/>
        <v>0.49955880070470493</v>
      </c>
      <c r="K118" s="2">
        <f t="shared" si="24"/>
        <v>143402.68676988903</v>
      </c>
      <c r="L118" s="2">
        <f t="shared" si="22"/>
        <v>295203.84780811914</v>
      </c>
      <c r="M118" s="2">
        <f t="shared" si="15"/>
        <v>438606.53457800817</v>
      </c>
      <c r="N118" s="3">
        <f t="shared" si="16"/>
        <v>0.5004411992952944</v>
      </c>
    </row>
    <row r="119" spans="1:14" x14ac:dyDescent="0.25">
      <c r="A119" s="1">
        <v>43801</v>
      </c>
      <c r="B119" t="s">
        <v>85</v>
      </c>
      <c r="C119" s="2">
        <v>5611.53</v>
      </c>
      <c r="D119" s="2">
        <f t="shared" si="17"/>
        <v>292164.05000000034</v>
      </c>
      <c r="E119" s="2">
        <f>E118-4852.01</f>
        <v>585035.16999999993</v>
      </c>
      <c r="F119" s="2">
        <f t="shared" si="12"/>
        <v>877199.2200000002</v>
      </c>
      <c r="G119" s="2">
        <f t="shared" si="23"/>
        <v>145953.12242702962</v>
      </c>
      <c r="H119" s="2">
        <f t="shared" si="21"/>
        <v>292259.46789527312</v>
      </c>
      <c r="I119" s="2">
        <f t="shared" si="13"/>
        <v>438212.59032230277</v>
      </c>
      <c r="J119" s="3">
        <f t="shared" si="14"/>
        <v>0.49955880070470499</v>
      </c>
      <c r="K119" s="2">
        <f t="shared" si="24"/>
        <v>146210.92757297054</v>
      </c>
      <c r="L119" s="2">
        <f t="shared" si="22"/>
        <v>292775.7021047264</v>
      </c>
      <c r="M119" s="2">
        <f t="shared" si="15"/>
        <v>438986.62967769697</v>
      </c>
      <c r="N119" s="3">
        <f t="shared" si="16"/>
        <v>0.50044119929529451</v>
      </c>
    </row>
    <row r="120" spans="1:14" x14ac:dyDescent="0.25">
      <c r="A120" s="1">
        <v>43838</v>
      </c>
      <c r="B120" t="s">
        <v>81</v>
      </c>
      <c r="C120" s="2">
        <v>-330</v>
      </c>
      <c r="D120" s="2">
        <f t="shared" si="17"/>
        <v>291834.05000000034</v>
      </c>
      <c r="E120" s="2">
        <f t="shared" si="18"/>
        <v>585035.16999999993</v>
      </c>
      <c r="F120" s="2">
        <f t="shared" si="12"/>
        <v>876869.2200000002</v>
      </c>
      <c r="G120" s="2">
        <f t="shared" si="23"/>
        <v>145788.26802279707</v>
      </c>
      <c r="H120" s="2">
        <f t="shared" si="21"/>
        <v>292259.46789527318</v>
      </c>
      <c r="I120" s="2">
        <f t="shared" si="13"/>
        <v>438047.73591807025</v>
      </c>
      <c r="J120" s="3">
        <f t="shared" si="14"/>
        <v>0.49955880070470504</v>
      </c>
      <c r="K120" s="2">
        <f t="shared" si="24"/>
        <v>146045.78197720309</v>
      </c>
      <c r="L120" s="2">
        <f t="shared" si="22"/>
        <v>292775.70210472646</v>
      </c>
      <c r="M120" s="2">
        <f t="shared" si="15"/>
        <v>438821.48408192955</v>
      </c>
      <c r="N120" s="3">
        <f t="shared" si="16"/>
        <v>0.50044119929529451</v>
      </c>
    </row>
    <row r="121" spans="1:14" x14ac:dyDescent="0.25">
      <c r="A121" s="1">
        <v>43860</v>
      </c>
      <c r="B121" t="s">
        <v>73</v>
      </c>
      <c r="C121" s="2">
        <v>-29</v>
      </c>
      <c r="D121" s="2">
        <f t="shared" si="17"/>
        <v>291805.05000000034</v>
      </c>
      <c r="E121" s="2">
        <f t="shared" si="18"/>
        <v>585035.16999999993</v>
      </c>
      <c r="F121" s="2">
        <f t="shared" si="12"/>
        <v>876840.2200000002</v>
      </c>
      <c r="G121" s="2">
        <f t="shared" si="23"/>
        <v>145773.78081757663</v>
      </c>
      <c r="H121" s="2">
        <f t="shared" si="21"/>
        <v>292259.46789527318</v>
      </c>
      <c r="I121" s="2">
        <f t="shared" si="13"/>
        <v>438033.2487128498</v>
      </c>
      <c r="J121" s="3">
        <f t="shared" si="14"/>
        <v>0.49955880070470504</v>
      </c>
      <c r="K121" s="2">
        <f t="shared" si="24"/>
        <v>146031.26918242354</v>
      </c>
      <c r="L121" s="2">
        <f t="shared" si="22"/>
        <v>292775.70210472646</v>
      </c>
      <c r="M121" s="2">
        <f t="shared" si="15"/>
        <v>438806.97128714999</v>
      </c>
      <c r="N121" s="3">
        <f t="shared" si="16"/>
        <v>0.50044119929529451</v>
      </c>
    </row>
    <row r="122" spans="1:14" x14ac:dyDescent="0.25">
      <c r="A122" s="1">
        <v>43922</v>
      </c>
      <c r="B122" t="s">
        <v>81</v>
      </c>
      <c r="C122" s="2">
        <v>-330</v>
      </c>
      <c r="D122" s="2">
        <f t="shared" si="17"/>
        <v>291475.05000000034</v>
      </c>
      <c r="E122" s="2">
        <f t="shared" si="18"/>
        <v>585035.16999999993</v>
      </c>
      <c r="F122" s="2">
        <f t="shared" si="12"/>
        <v>876510.2200000002</v>
      </c>
      <c r="G122" s="2">
        <f t="shared" si="23"/>
        <v>145608.92641334407</v>
      </c>
      <c r="H122" s="2">
        <f t="shared" si="21"/>
        <v>292259.46789527318</v>
      </c>
      <c r="I122" s="2">
        <f t="shared" si="13"/>
        <v>437868.39430861722</v>
      </c>
      <c r="J122" s="3">
        <f t="shared" si="14"/>
        <v>0.49955880070470499</v>
      </c>
      <c r="K122" s="2">
        <f t="shared" si="24"/>
        <v>145866.12358665609</v>
      </c>
      <c r="L122" s="2">
        <f t="shared" si="22"/>
        <v>292775.70210472646</v>
      </c>
      <c r="M122" s="2">
        <f t="shared" si="15"/>
        <v>438641.82569138252</v>
      </c>
      <c r="N122" s="3">
        <f t="shared" si="16"/>
        <v>0.50044119929529451</v>
      </c>
    </row>
    <row r="123" spans="1:14" x14ac:dyDescent="0.25">
      <c r="A123" s="1">
        <v>43969</v>
      </c>
      <c r="B123" t="s">
        <v>21</v>
      </c>
      <c r="C123" s="2">
        <v>10000</v>
      </c>
      <c r="D123" s="2">
        <f t="shared" si="17"/>
        <v>301475.05000000034</v>
      </c>
      <c r="E123" s="2">
        <f t="shared" si="18"/>
        <v>585035.16999999993</v>
      </c>
      <c r="F123" s="2">
        <f t="shared" si="12"/>
        <v>886510.2200000002</v>
      </c>
      <c r="G123" s="2">
        <f>G122+(10000/2)</f>
        <v>150608.92641334407</v>
      </c>
      <c r="H123" s="2">
        <f>H122</f>
        <v>292259.46789527318</v>
      </c>
      <c r="I123" s="2">
        <f t="shared" si="13"/>
        <v>442868.39430861722</v>
      </c>
      <c r="J123" s="3">
        <f t="shared" si="14"/>
        <v>0.49956377751473313</v>
      </c>
      <c r="K123" s="2">
        <f>K122+(10000/2)</f>
        <v>150866.12358665609</v>
      </c>
      <c r="L123" s="2">
        <f>L122</f>
        <v>292775.70210472646</v>
      </c>
      <c r="M123" s="2">
        <f t="shared" si="15"/>
        <v>443641.82569138252</v>
      </c>
      <c r="N123" s="3">
        <f t="shared" si="16"/>
        <v>0.50043622248526631</v>
      </c>
    </row>
    <row r="124" spans="1:14" x14ac:dyDescent="0.25">
      <c r="A124" s="1">
        <v>43971</v>
      </c>
      <c r="B124" t="s">
        <v>21</v>
      </c>
      <c r="C124" s="2">
        <v>10000</v>
      </c>
      <c r="D124" s="2">
        <f t="shared" si="17"/>
        <v>311475.05000000034</v>
      </c>
      <c r="E124" s="2">
        <f t="shared" si="18"/>
        <v>585035.16999999993</v>
      </c>
      <c r="F124" s="2">
        <f t="shared" si="12"/>
        <v>896510.2200000002</v>
      </c>
      <c r="G124" s="2">
        <f>G123+(10000/2)</f>
        <v>155608.92641334407</v>
      </c>
      <c r="H124" s="2">
        <f>H123</f>
        <v>292259.46789527318</v>
      </c>
      <c r="I124" s="2">
        <f t="shared" si="13"/>
        <v>447868.39430861722</v>
      </c>
      <c r="J124" s="3">
        <f t="shared" si="14"/>
        <v>0.49956864329847472</v>
      </c>
      <c r="K124" s="2">
        <f>K123+(10000/2)</f>
        <v>155866.12358665609</v>
      </c>
      <c r="L124" s="2">
        <f>L123</f>
        <v>292775.70210472646</v>
      </c>
      <c r="M124" s="2">
        <f t="shared" si="15"/>
        <v>448641.82569138252</v>
      </c>
      <c r="N124" s="3">
        <f t="shared" si="16"/>
        <v>0.50043135670152472</v>
      </c>
    </row>
    <row r="125" spans="1:14" x14ac:dyDescent="0.25">
      <c r="A125" s="1">
        <v>43972</v>
      </c>
      <c r="B125" t="s">
        <v>21</v>
      </c>
      <c r="C125" s="2">
        <v>10000</v>
      </c>
      <c r="D125" s="2">
        <f t="shared" si="17"/>
        <v>321475.05000000034</v>
      </c>
      <c r="E125" s="2">
        <f t="shared" si="18"/>
        <v>585035.16999999993</v>
      </c>
      <c r="F125" s="2">
        <f t="shared" si="12"/>
        <v>906510.2200000002</v>
      </c>
      <c r="G125" s="2">
        <f>G124+(10000/2)</f>
        <v>160608.92641334407</v>
      </c>
      <c r="H125" s="2">
        <f>H124</f>
        <v>292259.46789527318</v>
      </c>
      <c r="I125" s="2">
        <f t="shared" si="13"/>
        <v>452868.39430861722</v>
      </c>
      <c r="J125" s="3">
        <f t="shared" si="14"/>
        <v>0.49957340173022774</v>
      </c>
      <c r="K125" s="2">
        <f>K124+(10000/2)</f>
        <v>160866.12358665609</v>
      </c>
      <c r="L125" s="2">
        <f>L124</f>
        <v>292775.70210472646</v>
      </c>
      <c r="M125" s="2">
        <f t="shared" si="15"/>
        <v>453641.82569138252</v>
      </c>
      <c r="N125" s="3">
        <f t="shared" si="16"/>
        <v>0.50042659826977176</v>
      </c>
    </row>
    <row r="126" spans="1:14" x14ac:dyDescent="0.25">
      <c r="A126" s="1">
        <v>43978</v>
      </c>
      <c r="B126" t="s">
        <v>21</v>
      </c>
      <c r="C126" s="2">
        <v>5000</v>
      </c>
      <c r="D126" s="2">
        <f t="shared" si="17"/>
        <v>326475.05000000034</v>
      </c>
      <c r="E126" s="2">
        <f t="shared" si="18"/>
        <v>585035.16999999993</v>
      </c>
      <c r="F126" s="2">
        <f t="shared" si="12"/>
        <v>911510.2200000002</v>
      </c>
      <c r="G126" s="2">
        <f>G125+(5000/2)</f>
        <v>163108.92641334407</v>
      </c>
      <c r="H126" s="2">
        <f>H125</f>
        <v>292259.46789527318</v>
      </c>
      <c r="I126" s="2">
        <f t="shared" si="13"/>
        <v>455368.39430861722</v>
      </c>
      <c r="J126" s="3">
        <f t="shared" si="14"/>
        <v>0.49957574179323749</v>
      </c>
      <c r="K126" s="2">
        <f>K125+(5000/2)</f>
        <v>163366.12358665609</v>
      </c>
      <c r="L126" s="2">
        <f>L125</f>
        <v>292775.70210472646</v>
      </c>
      <c r="M126" s="2">
        <f t="shared" si="15"/>
        <v>456141.82569138252</v>
      </c>
      <c r="N126" s="3">
        <f t="shared" si="16"/>
        <v>0.50042425820676195</v>
      </c>
    </row>
    <row r="127" spans="1:14" x14ac:dyDescent="0.25">
      <c r="A127" s="1">
        <v>43978</v>
      </c>
      <c r="B127" t="s">
        <v>52</v>
      </c>
      <c r="C127" s="2">
        <v>0</v>
      </c>
      <c r="D127" s="2">
        <f t="shared" si="17"/>
        <v>326475.05000000034</v>
      </c>
      <c r="E127" s="2">
        <f t="shared" si="18"/>
        <v>585035.16999999993</v>
      </c>
      <c r="F127" s="2">
        <f t="shared" si="12"/>
        <v>911510.2200000002</v>
      </c>
      <c r="G127" s="2">
        <f>D127*J126</f>
        <v>163099.01528073446</v>
      </c>
      <c r="H127" s="2">
        <f>E127*J126</f>
        <v>292269.37902788277</v>
      </c>
      <c r="I127" s="2">
        <f t="shared" si="13"/>
        <v>455368.39430861722</v>
      </c>
      <c r="J127" s="3">
        <f t="shared" si="14"/>
        <v>0.49957574179323749</v>
      </c>
      <c r="K127" s="2">
        <f>D127*N126</f>
        <v>163376.03471926568</v>
      </c>
      <c r="L127" s="2">
        <f>E127*N126</f>
        <v>292765.79097211681</v>
      </c>
      <c r="M127" s="2">
        <f t="shared" si="15"/>
        <v>456141.82569138252</v>
      </c>
      <c r="N127" s="3">
        <f t="shared" si="16"/>
        <v>0.50042425820676195</v>
      </c>
    </row>
    <row r="129" spans="1:2" x14ac:dyDescent="0.25">
      <c r="A129" s="4" t="s">
        <v>91</v>
      </c>
      <c r="B129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2020-06-03T17:38:55Z</dcterms:created>
  <dcterms:modified xsi:type="dcterms:W3CDTF">2020-06-03T17:45:23Z</dcterms:modified>
</cp:coreProperties>
</file>