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320" windowHeight="12585"/>
  </bookViews>
  <sheets>
    <sheet name="R B KANAKIA Pension Scheme" sheetId="9" r:id="rId1"/>
  </sheets>
  <calcPr calcId="145621"/>
</workbook>
</file>

<file path=xl/calcChain.xml><?xml version="1.0" encoding="utf-8"?>
<calcChain xmlns="http://schemas.openxmlformats.org/spreadsheetml/2006/main">
  <c r="I56" i="9" l="1"/>
  <c r="H56" i="9"/>
  <c r="C56" i="9"/>
  <c r="K46" i="9"/>
  <c r="E46" i="9"/>
  <c r="E56" i="9" s="1"/>
  <c r="D56" i="9" l="1"/>
  <c r="L46" i="9"/>
  <c r="M46" i="9" l="1"/>
  <c r="F47" i="9" l="1"/>
  <c r="F56" i="9" s="1"/>
  <c r="G47" i="9"/>
  <c r="G56" i="9" s="1"/>
  <c r="J47" i="9" l="1"/>
  <c r="J56" i="9" l="1"/>
  <c r="K47" i="9"/>
  <c r="K56" i="9" s="1"/>
  <c r="L47" i="9" l="1"/>
  <c r="L56" i="9" l="1"/>
  <c r="M47" i="9"/>
  <c r="N47" i="9" l="1"/>
  <c r="N56" i="9" s="1"/>
  <c r="M56" i="9"/>
  <c r="F22" i="9"/>
  <c r="I22" i="9"/>
  <c r="H22" i="9"/>
  <c r="K20" i="9"/>
  <c r="L20" i="9" s="1"/>
  <c r="C22" i="9" l="1"/>
  <c r="G13" i="9"/>
  <c r="E13" i="9"/>
  <c r="G10" i="9"/>
  <c r="G22" i="9" s="1"/>
  <c r="E10" i="9"/>
  <c r="E22" i="9" s="1"/>
  <c r="D22" i="9" s="1"/>
  <c r="J22" i="9" l="1"/>
  <c r="K13" i="9"/>
  <c r="K10" i="9"/>
  <c r="K19" i="9" s="1"/>
  <c r="L19" i="9" s="1"/>
  <c r="L13" i="9" l="1"/>
  <c r="M13" i="9" s="1"/>
  <c r="N13" i="9" s="1"/>
  <c r="G14" i="9" s="1"/>
  <c r="K22" i="9"/>
  <c r="L10" i="9"/>
  <c r="M10" i="9" s="1"/>
  <c r="N10" i="9" s="1"/>
  <c r="F11" i="9" l="1"/>
  <c r="M11" i="9" s="1"/>
  <c r="N11" i="9" s="1"/>
  <c r="G11" i="9"/>
  <c r="F14" i="9"/>
  <c r="L22" i="9"/>
  <c r="K14" i="9" l="1"/>
  <c r="L14" i="9" l="1"/>
  <c r="M14" i="9" s="1"/>
  <c r="N14" i="9" s="1"/>
  <c r="G15" i="9" s="1"/>
  <c r="F15" i="9" l="1"/>
  <c r="K15" i="9" l="1"/>
  <c r="L15" i="9" l="1"/>
  <c r="M15" i="9" s="1"/>
  <c r="N15" i="9" s="1"/>
  <c r="G16" i="9" s="1"/>
  <c r="F16" i="9" l="1"/>
  <c r="K16" i="9" l="1"/>
  <c r="L16" i="9" l="1"/>
  <c r="M16" i="9" s="1"/>
  <c r="N16" i="9" s="1"/>
  <c r="G17" i="9" s="1"/>
  <c r="F17" i="9" l="1"/>
  <c r="K17" i="9" l="1"/>
  <c r="L17" i="9" l="1"/>
  <c r="M17" i="9" s="1"/>
  <c r="N17" i="9" s="1"/>
  <c r="G18" i="9" s="1"/>
  <c r="F18" i="9" l="1"/>
  <c r="K18" i="9" l="1"/>
  <c r="L18" i="9" s="1"/>
  <c r="M18" i="9" l="1"/>
  <c r="F19" i="9" l="1"/>
  <c r="M19" i="9" s="1"/>
  <c r="N18" i="9"/>
  <c r="G19" i="9" s="1"/>
  <c r="N19" i="9" l="1"/>
  <c r="G20" i="9" s="1"/>
  <c r="F20" i="9"/>
  <c r="M20" i="9" s="1"/>
  <c r="N20" i="9" l="1"/>
  <c r="N22" i="9" s="1"/>
  <c r="M22" i="9"/>
</calcChain>
</file>

<file path=xl/sharedStrings.xml><?xml version="1.0" encoding="utf-8"?>
<sst xmlns="http://schemas.openxmlformats.org/spreadsheetml/2006/main" count="61" uniqueCount="30">
  <si>
    <t>All Investments are for 3 Years</t>
  </si>
  <si>
    <t>GBP £</t>
  </si>
  <si>
    <t>Rate of Exch.</t>
  </si>
  <si>
    <t xml:space="preserve"> </t>
  </si>
  <si>
    <t>Gross Interest</t>
  </si>
  <si>
    <t>Tax</t>
  </si>
  <si>
    <t>Net Interest</t>
  </si>
  <si>
    <r>
      <t>INVESTMENT IN INDIA</t>
    </r>
    <r>
      <rPr>
        <b/>
        <sz val="14"/>
        <color theme="1"/>
        <rFont val="Calibri"/>
        <family val="2"/>
        <scheme val="minor"/>
      </rPr>
      <t xml:space="preserve"> with R B Kanakia</t>
    </r>
  </si>
  <si>
    <t>B1</t>
  </si>
  <si>
    <t>B2</t>
  </si>
  <si>
    <t>B</t>
  </si>
  <si>
    <t>B1 + B2</t>
  </si>
  <si>
    <t xml:space="preserve"> Indian Rs</t>
  </si>
  <si>
    <t xml:space="preserve">cfd    </t>
  </si>
  <si>
    <t>cfd     GBP £</t>
  </si>
  <si>
    <t>Ind. Rupees</t>
  </si>
  <si>
    <t>11th May, 2009</t>
  </si>
  <si>
    <t>11th December, 2011</t>
  </si>
  <si>
    <t>Average RoE</t>
  </si>
  <si>
    <r>
      <t>Mr and Mrs M Mehta - Pension Scheme -</t>
    </r>
    <r>
      <rPr>
        <sz val="11"/>
        <color theme="1"/>
        <rFont val="Calibri"/>
        <family val="2"/>
        <scheme val="minor"/>
      </rPr>
      <t xml:space="preserve"> Hotel</t>
    </r>
  </si>
  <si>
    <t>INITIAL INVESTMENTS</t>
  </si>
  <si>
    <t>bfd   31/03/2014</t>
  </si>
  <si>
    <t>31st March, 2015</t>
  </si>
  <si>
    <t>&lt;&lt;  &gt;&gt;</t>
  </si>
  <si>
    <t>Revised reduction in interest</t>
  </si>
  <si>
    <t>RECEIPTS allocation</t>
  </si>
  <si>
    <t>As per Mr Mehta</t>
  </si>
  <si>
    <t>29/05/2015</t>
  </si>
  <si>
    <t>bfd   31/03/2015</t>
  </si>
  <si>
    <t>31st March,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</si>
</sst>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"/>
    <numFmt numFmtId="165" formatCode="#,##0.000;[Red]\(#,##0.0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0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/>
    <xf numFmtId="15" fontId="0" fillId="0" borderId="0" xfId="0" applyNumberFormat="1"/>
    <xf numFmtId="164" fontId="1" fillId="0" borderId="1" xfId="0" applyNumberFormat="1" applyFont="1" applyBorder="1"/>
    <xf numFmtId="0" fontId="1" fillId="0" borderId="0" xfId="0" applyFont="1" applyFill="1" applyAlignment="1"/>
    <xf numFmtId="165" fontId="1" fillId="0" borderId="0" xfId="0" applyNumberFormat="1" applyFont="1" applyBorder="1" applyAlignment="1">
      <alignment horizontal="center"/>
    </xf>
    <xf numFmtId="164" fontId="1" fillId="2" borderId="1" xfId="0" applyNumberFormat="1" applyFont="1" applyFill="1" applyBorder="1"/>
    <xf numFmtId="164" fontId="1" fillId="0" borderId="0" xfId="0" applyNumberFormat="1" applyFont="1"/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/>
    <xf numFmtId="164" fontId="1" fillId="4" borderId="1" xfId="0" applyNumberFormat="1" applyFont="1" applyFill="1" applyBorder="1"/>
    <xf numFmtId="0" fontId="1" fillId="0" borderId="2" xfId="0" applyFont="1" applyFill="1" applyBorder="1" applyAlignment="1">
      <alignment horizontal="center"/>
    </xf>
    <xf numFmtId="164" fontId="4" fillId="0" borderId="0" xfId="0" applyNumberFormat="1" applyFont="1" applyFill="1"/>
    <xf numFmtId="164" fontId="1" fillId="0" borderId="0" xfId="0" applyNumberFormat="1" applyFont="1" applyFill="1"/>
    <xf numFmtId="164" fontId="1" fillId="0" borderId="0" xfId="0" quotePrefix="1" applyNumberFormat="1" applyFont="1"/>
    <xf numFmtId="0" fontId="1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6"/>
  <sheetViews>
    <sheetView tabSelected="1" workbookViewId="0">
      <selection activeCell="C25" sqref="C25"/>
    </sheetView>
  </sheetViews>
  <sheetFormatPr defaultRowHeight="15" x14ac:dyDescent="0.25"/>
  <cols>
    <col min="1" max="1" width="6.85546875" customWidth="1"/>
    <col min="2" max="2" width="25.140625" customWidth="1"/>
    <col min="3" max="3" width="11.28515625" bestFit="1" customWidth="1"/>
    <col min="4" max="4" width="12.42578125" customWidth="1"/>
    <col min="5" max="6" width="14.5703125" customWidth="1"/>
    <col min="7" max="7" width="11.28515625" customWidth="1"/>
    <col min="8" max="8" width="14" bestFit="1" customWidth="1"/>
    <col min="9" max="9" width="14" customWidth="1"/>
    <col min="10" max="10" width="15.140625" customWidth="1"/>
    <col min="11" max="11" width="21.7109375" bestFit="1" customWidth="1"/>
    <col min="12" max="12" width="15.42578125" customWidth="1"/>
    <col min="13" max="13" width="15.85546875" customWidth="1"/>
    <col min="14" max="14" width="13.28515625" customWidth="1"/>
  </cols>
  <sheetData>
    <row r="2" spans="1:14" ht="18.75" x14ac:dyDescent="0.3">
      <c r="A2" s="34" t="s">
        <v>7</v>
      </c>
      <c r="B2" s="34"/>
      <c r="C2" s="34"/>
      <c r="D2" s="34"/>
      <c r="E2" s="34"/>
      <c r="F2" s="7" t="s">
        <v>0</v>
      </c>
      <c r="G2" s="7"/>
      <c r="H2" s="7"/>
      <c r="I2" s="7"/>
      <c r="J2" s="36" t="s">
        <v>24</v>
      </c>
      <c r="K2" s="36"/>
    </row>
    <row r="4" spans="1:14" s="16" customFormat="1" ht="15.75" thickBot="1" x14ac:dyDescent="0.3">
      <c r="A4"/>
      <c r="B4"/>
      <c r="C4"/>
      <c r="F4" s="35" t="s">
        <v>21</v>
      </c>
      <c r="G4" s="35"/>
      <c r="H4"/>
      <c r="I4"/>
      <c r="J4" s="38" t="s">
        <v>22</v>
      </c>
      <c r="K4" s="38"/>
      <c r="L4" s="38"/>
      <c r="M4" s="38"/>
      <c r="N4" s="38"/>
    </row>
    <row r="5" spans="1:14" s="16" customFormat="1" ht="15.75" thickBot="1" x14ac:dyDescent="0.3">
      <c r="C5" s="39" t="s">
        <v>20</v>
      </c>
      <c r="D5" s="39"/>
      <c r="E5" s="39"/>
      <c r="G5" s="16">
        <v>99.979600000000005</v>
      </c>
      <c r="H5" s="37" t="s">
        <v>25</v>
      </c>
      <c r="I5" s="37"/>
      <c r="J5" s="3">
        <v>0.1925</v>
      </c>
      <c r="K5" s="4">
        <v>0.15</v>
      </c>
      <c r="M5" s="20" t="s">
        <v>13</v>
      </c>
      <c r="N5" s="14">
        <v>92.689800000000005</v>
      </c>
    </row>
    <row r="6" spans="1:14" s="16" customFormat="1" ht="15.75" thickBot="1" x14ac:dyDescent="0.3">
      <c r="B6" s="16" t="s">
        <v>3</v>
      </c>
      <c r="C6" s="15" t="s">
        <v>1</v>
      </c>
      <c r="D6" s="15" t="s">
        <v>2</v>
      </c>
      <c r="E6" s="15" t="s">
        <v>15</v>
      </c>
      <c r="F6" s="15" t="s">
        <v>15</v>
      </c>
      <c r="G6" s="15" t="s">
        <v>1</v>
      </c>
      <c r="H6" s="22" t="s">
        <v>15</v>
      </c>
      <c r="I6" s="22" t="s">
        <v>1</v>
      </c>
      <c r="J6" s="15" t="s">
        <v>4</v>
      </c>
      <c r="K6" s="15" t="s">
        <v>5</v>
      </c>
      <c r="L6" s="15" t="s">
        <v>6</v>
      </c>
      <c r="M6" s="26" t="s">
        <v>12</v>
      </c>
      <c r="N6" s="15" t="s">
        <v>14</v>
      </c>
    </row>
    <row r="7" spans="1:14" s="16" customFormat="1" x14ac:dyDescent="0.25">
      <c r="H7" s="23"/>
      <c r="I7" s="23"/>
      <c r="M7" s="20"/>
    </row>
    <row r="8" spans="1:14" x14ac:dyDescent="0.25">
      <c r="A8" s="33" t="s">
        <v>19</v>
      </c>
      <c r="B8" s="33"/>
      <c r="C8" s="33"/>
      <c r="D8" s="10"/>
      <c r="E8" s="5"/>
      <c r="F8" s="5"/>
      <c r="G8" s="5"/>
      <c r="H8" s="24"/>
      <c r="I8" s="24"/>
      <c r="J8" s="5"/>
      <c r="K8" s="5"/>
      <c r="L8" s="5"/>
      <c r="M8" s="17"/>
      <c r="N8" s="5"/>
    </row>
    <row r="9" spans="1:14" x14ac:dyDescent="0.25">
      <c r="A9" s="2"/>
      <c r="C9" s="5"/>
      <c r="D9" s="6"/>
      <c r="E9" s="5"/>
      <c r="F9" s="5"/>
      <c r="G9" s="5"/>
      <c r="H9" s="24"/>
      <c r="I9" s="24"/>
      <c r="J9" s="3">
        <v>0.215</v>
      </c>
      <c r="K9" s="4">
        <v>0.15</v>
      </c>
      <c r="L9" s="5"/>
      <c r="M9" s="17"/>
      <c r="N9" s="5"/>
    </row>
    <row r="10" spans="1:14" x14ac:dyDescent="0.25">
      <c r="A10" s="2" t="s">
        <v>8</v>
      </c>
      <c r="B10" s="8" t="s">
        <v>16</v>
      </c>
      <c r="C10" s="5">
        <v>3651200</v>
      </c>
      <c r="D10" s="6">
        <v>73.947999999999993</v>
      </c>
      <c r="E10" s="5">
        <f>SUM(C10*D10)</f>
        <v>269998937.59999996</v>
      </c>
      <c r="F10" s="5">
        <v>614344120</v>
      </c>
      <c r="G10" s="5">
        <f>SUM(F10)/G5</f>
        <v>6144694.717722415</v>
      </c>
      <c r="H10" s="24">
        <v>-29576455</v>
      </c>
      <c r="I10" s="24">
        <v>-304192.05</v>
      </c>
      <c r="J10" s="5">
        <v>-156599276</v>
      </c>
      <c r="K10" s="5">
        <f>-SUM(J10)*K9</f>
        <v>23489891.399999999</v>
      </c>
      <c r="L10" s="5">
        <f>SUM(J10:K10)</f>
        <v>-133109384.59999999</v>
      </c>
      <c r="M10" s="17">
        <f>SUM(F10+H10+L10)</f>
        <v>451658280.39999998</v>
      </c>
      <c r="N10" s="5">
        <f>SUM(M10)/97.1078</f>
        <v>4651101.9753305092</v>
      </c>
    </row>
    <row r="11" spans="1:14" x14ac:dyDescent="0.25">
      <c r="A11" s="2"/>
      <c r="C11" s="5"/>
      <c r="D11" s="6"/>
      <c r="E11" s="5"/>
      <c r="F11" s="5">
        <f>M10</f>
        <v>451658280.39999998</v>
      </c>
      <c r="G11" s="5">
        <f>N10</f>
        <v>4651101.9753305092</v>
      </c>
      <c r="H11" s="24">
        <v>0</v>
      </c>
      <c r="I11" s="24">
        <v>0</v>
      </c>
      <c r="J11" s="5">
        <v>0</v>
      </c>
      <c r="K11" s="5">
        <v>0</v>
      </c>
      <c r="L11" s="5">
        <v>0</v>
      </c>
      <c r="M11" s="17">
        <f t="shared" ref="M11" si="0">SUM(F11+H11+L11)</f>
        <v>451658280.39999998</v>
      </c>
      <c r="N11" s="5">
        <f>SUM(M11)/92.6898</f>
        <v>4872793.774503774</v>
      </c>
    </row>
    <row r="12" spans="1:14" x14ac:dyDescent="0.25">
      <c r="A12" s="2"/>
      <c r="C12" s="5"/>
      <c r="D12" s="6"/>
      <c r="E12" s="5"/>
      <c r="F12" s="5"/>
      <c r="G12" s="5"/>
      <c r="H12" s="24"/>
      <c r="I12" s="24"/>
      <c r="J12" s="5"/>
      <c r="K12" s="5"/>
      <c r="L12" s="5"/>
      <c r="M12" s="17"/>
      <c r="N12" s="5"/>
    </row>
    <row r="13" spans="1:14" x14ac:dyDescent="0.25">
      <c r="A13" s="2" t="s">
        <v>9</v>
      </c>
      <c r="B13" t="s">
        <v>17</v>
      </c>
      <c r="C13" s="5">
        <v>3225000</v>
      </c>
      <c r="D13" s="6">
        <v>80.2</v>
      </c>
      <c r="E13" s="5">
        <f>SUM(C13*D13)</f>
        <v>258645000</v>
      </c>
      <c r="F13" s="5">
        <v>381871318</v>
      </c>
      <c r="G13" s="5">
        <f>SUM(F13)/G5</f>
        <v>3819492.3564407136</v>
      </c>
      <c r="H13" s="24">
        <v>-43941877</v>
      </c>
      <c r="I13" s="24">
        <v>-428342.62</v>
      </c>
      <c r="J13" s="5">
        <v>0</v>
      </c>
      <c r="K13" s="5">
        <f>-SUM(J13)*K9</f>
        <v>0</v>
      </c>
      <c r="L13" s="5">
        <f>SUM(J13:K13)</f>
        <v>0</v>
      </c>
      <c r="M13" s="17">
        <f>SUM(F13+H13+L13)</f>
        <v>337929441</v>
      </c>
      <c r="N13" s="5">
        <f>SUM(M13)/102.3605</f>
        <v>3301365.6732821744</v>
      </c>
    </row>
    <row r="14" spans="1:14" x14ac:dyDescent="0.25">
      <c r="A14" s="18"/>
      <c r="C14" s="5"/>
      <c r="D14" s="6"/>
      <c r="E14" s="5"/>
      <c r="F14" s="5">
        <f t="shared" ref="F14:G20" si="1">M13</f>
        <v>337929441</v>
      </c>
      <c r="G14" s="5">
        <f t="shared" si="1"/>
        <v>3301365.6732821744</v>
      </c>
      <c r="H14" s="24">
        <v>-57378607</v>
      </c>
      <c r="I14" s="24">
        <v>-559341.32999999996</v>
      </c>
      <c r="J14" s="5">
        <v>0</v>
      </c>
      <c r="K14" s="5">
        <f>-SUM(J14)*K9</f>
        <v>0</v>
      </c>
      <c r="L14" s="5">
        <f t="shared" ref="L14:L18" si="2">SUM(J14:K14)</f>
        <v>0</v>
      </c>
      <c r="M14" s="17">
        <f t="shared" ref="M14:M18" si="3">SUM(F14+H14+L14)</f>
        <v>280550834</v>
      </c>
      <c r="N14" s="5">
        <f>SUM(M14)/102.3605</f>
        <v>2740811.4848989602</v>
      </c>
    </row>
    <row r="15" spans="1:14" x14ac:dyDescent="0.25">
      <c r="A15" s="18"/>
      <c r="C15" s="5"/>
      <c r="D15" s="6"/>
      <c r="E15" s="5"/>
      <c r="F15" s="5">
        <f t="shared" si="1"/>
        <v>280550834</v>
      </c>
      <c r="G15" s="5">
        <f t="shared" si="1"/>
        <v>2740811.4848989602</v>
      </c>
      <c r="H15" s="24">
        <v>-67863274</v>
      </c>
      <c r="I15" s="24">
        <v>-661506.94999999995</v>
      </c>
      <c r="J15" s="5">
        <v>0</v>
      </c>
      <c r="K15" s="5">
        <f>-SUM(J15)*K9</f>
        <v>0</v>
      </c>
      <c r="L15" s="5">
        <f t="shared" si="2"/>
        <v>0</v>
      </c>
      <c r="M15" s="17">
        <f t="shared" si="3"/>
        <v>212687560</v>
      </c>
      <c r="N15" s="5">
        <f>SUM(M15)/102.3605</f>
        <v>2077828.4592201093</v>
      </c>
    </row>
    <row r="16" spans="1:14" x14ac:dyDescent="0.25">
      <c r="A16" s="18"/>
      <c r="C16" s="5"/>
      <c r="D16" s="6"/>
      <c r="E16" s="5"/>
      <c r="F16" s="5">
        <f t="shared" si="1"/>
        <v>212687560</v>
      </c>
      <c r="G16" s="5">
        <f t="shared" si="1"/>
        <v>2077828.4592201093</v>
      </c>
      <c r="H16" s="24">
        <v>-80264015</v>
      </c>
      <c r="I16" s="24">
        <v>-782461.23</v>
      </c>
      <c r="J16" s="5">
        <v>0</v>
      </c>
      <c r="K16" s="5">
        <f>-SUM(J16)*K9</f>
        <v>0</v>
      </c>
      <c r="L16" s="5">
        <f t="shared" si="2"/>
        <v>0</v>
      </c>
      <c r="M16" s="17">
        <f t="shared" si="3"/>
        <v>132423545</v>
      </c>
      <c r="N16" s="5">
        <f>SUM(M16)/102.3605</f>
        <v>1293697.7154273377</v>
      </c>
    </row>
    <row r="17" spans="1:14" x14ac:dyDescent="0.25">
      <c r="A17" s="18"/>
      <c r="C17" s="5"/>
      <c r="D17" s="6"/>
      <c r="E17" s="5"/>
      <c r="F17" s="5">
        <f t="shared" si="1"/>
        <v>132423545</v>
      </c>
      <c r="G17" s="5">
        <f t="shared" si="1"/>
        <v>1293697.7154273377</v>
      </c>
      <c r="H17" s="24">
        <v>-41958030</v>
      </c>
      <c r="I17" s="24">
        <v>-422538.06</v>
      </c>
      <c r="J17" s="5">
        <v>0</v>
      </c>
      <c r="K17" s="5">
        <f>-SUM(J17)*K9</f>
        <v>0</v>
      </c>
      <c r="L17" s="5">
        <f t="shared" si="2"/>
        <v>0</v>
      </c>
      <c r="M17" s="17">
        <f t="shared" si="3"/>
        <v>90465515</v>
      </c>
      <c r="N17" s="5">
        <f>SUM(M17)/98.8642</f>
        <v>915048.2682305628</v>
      </c>
    </row>
    <row r="18" spans="1:14" x14ac:dyDescent="0.25">
      <c r="A18" s="18"/>
      <c r="C18" s="5"/>
      <c r="D18" s="6"/>
      <c r="E18" s="5"/>
      <c r="F18" s="5">
        <f t="shared" si="1"/>
        <v>90465515</v>
      </c>
      <c r="G18" s="5">
        <f t="shared" si="1"/>
        <v>915048.2682305628</v>
      </c>
      <c r="H18" s="24">
        <v>-41958030</v>
      </c>
      <c r="I18" s="24">
        <v>-422538.06</v>
      </c>
      <c r="J18" s="5">
        <v>0</v>
      </c>
      <c r="K18" s="5">
        <f>-SUM(J18)*K9</f>
        <v>0</v>
      </c>
      <c r="L18" s="5">
        <f t="shared" si="2"/>
        <v>0</v>
      </c>
      <c r="M18" s="17">
        <f t="shared" si="3"/>
        <v>48507485</v>
      </c>
      <c r="N18" s="5">
        <f>SUM(M18)/98.8642</f>
        <v>490647.6257330763</v>
      </c>
    </row>
    <row r="19" spans="1:14" x14ac:dyDescent="0.25">
      <c r="A19" s="18"/>
      <c r="C19" s="5"/>
      <c r="D19" s="6"/>
      <c r="E19" s="5"/>
      <c r="F19" s="5">
        <f t="shared" si="1"/>
        <v>48507485</v>
      </c>
      <c r="G19" s="5">
        <f t="shared" si="1"/>
        <v>490647.6257330763</v>
      </c>
      <c r="H19" s="24">
        <v>-39042000</v>
      </c>
      <c r="I19" s="24">
        <v>-401666.67</v>
      </c>
      <c r="J19" s="5">
        <v>0</v>
      </c>
      <c r="K19" s="5">
        <f>-SUM(J19)*K10</f>
        <v>0</v>
      </c>
      <c r="L19" s="5">
        <f t="shared" ref="L19" si="4">SUM(J19:K19)</f>
        <v>0</v>
      </c>
      <c r="M19" s="17">
        <f t="shared" ref="M19" si="5">SUM(F19+H19+L19)</f>
        <v>9465485</v>
      </c>
      <c r="N19" s="5">
        <f>SUM(M19)/97.1078</f>
        <v>97473.992820350177</v>
      </c>
    </row>
    <row r="20" spans="1:14" x14ac:dyDescent="0.25">
      <c r="A20" s="18"/>
      <c r="C20" s="5"/>
      <c r="D20" s="6"/>
      <c r="E20" s="5"/>
      <c r="F20" s="5">
        <f t="shared" si="1"/>
        <v>9465485</v>
      </c>
      <c r="G20" s="5">
        <f t="shared" si="1"/>
        <v>97473.992820350177</v>
      </c>
      <c r="H20" s="24">
        <v>-9465485</v>
      </c>
      <c r="I20" s="24">
        <v>-97474</v>
      </c>
      <c r="J20" s="5">
        <v>0</v>
      </c>
      <c r="K20" s="5">
        <f>-SUM(J20)*K11</f>
        <v>0</v>
      </c>
      <c r="L20" s="5">
        <f t="shared" ref="L20" si="6">SUM(J20:K20)</f>
        <v>0</v>
      </c>
      <c r="M20" s="17">
        <f t="shared" ref="M20" si="7">SUM(F20+H20+L20)</f>
        <v>0</v>
      </c>
      <c r="N20" s="5">
        <f>SUM(M20)/97.1078</f>
        <v>0</v>
      </c>
    </row>
    <row r="21" spans="1:14" x14ac:dyDescent="0.25">
      <c r="A21" s="2"/>
      <c r="C21" s="5"/>
      <c r="D21" s="6"/>
      <c r="E21" s="5"/>
      <c r="F21" s="5"/>
      <c r="G21" s="5"/>
      <c r="H21" s="24"/>
      <c r="I21" s="24"/>
      <c r="J21" s="5"/>
      <c r="K21" s="5"/>
      <c r="L21" s="5"/>
      <c r="M21" s="17"/>
      <c r="N21" s="5"/>
    </row>
    <row r="22" spans="1:14" ht="15.75" thickBot="1" x14ac:dyDescent="0.3">
      <c r="A22" s="16" t="s">
        <v>10</v>
      </c>
      <c r="B22" s="1" t="s">
        <v>11</v>
      </c>
      <c r="C22" s="9">
        <f>SUM(C10:C13)</f>
        <v>6876200</v>
      </c>
      <c r="D22" s="11">
        <f>SUM(E22/C22)</f>
        <v>76.880244553677898</v>
      </c>
      <c r="E22" s="9">
        <f>SUM(E10:E13)</f>
        <v>528643937.59999996</v>
      </c>
      <c r="F22" s="9">
        <f>SUM(F10+F13)</f>
        <v>996215438</v>
      </c>
      <c r="G22" s="9">
        <f>SUM(G10+G13)</f>
        <v>9964187.0741631277</v>
      </c>
      <c r="H22" s="25">
        <f>SUM(H10:H21)</f>
        <v>-411447773</v>
      </c>
      <c r="I22" s="25">
        <f>SUM(I10:I21)</f>
        <v>-4080060.9699999997</v>
      </c>
      <c r="J22" s="9">
        <f>SUM(J10:J13)</f>
        <v>-156599276</v>
      </c>
      <c r="K22" s="9">
        <f>SUM(K10:K13)</f>
        <v>23489891.399999999</v>
      </c>
      <c r="L22" s="9">
        <f>SUM(L10:L13)</f>
        <v>-133109384.59999999</v>
      </c>
      <c r="M22" s="12">
        <f>SUM(M11+M20)</f>
        <v>451658280.39999998</v>
      </c>
      <c r="N22" s="9">
        <f>SUM(N11+N20)</f>
        <v>4872793.774503774</v>
      </c>
    </row>
    <row r="23" spans="1:14" ht="15.75" thickTop="1" x14ac:dyDescent="0.25">
      <c r="A23" s="2"/>
      <c r="C23" s="5"/>
      <c r="D23" s="6" t="s">
        <v>18</v>
      </c>
      <c r="E23" s="5"/>
      <c r="F23" s="5"/>
      <c r="G23" s="5"/>
      <c r="H23" s="24"/>
      <c r="I23" s="24"/>
      <c r="J23" s="5"/>
      <c r="K23" s="5"/>
      <c r="L23" s="5"/>
      <c r="M23" s="17"/>
      <c r="N23" s="5"/>
    </row>
    <row r="24" spans="1:14" x14ac:dyDescent="0.25">
      <c r="A24" s="2"/>
      <c r="C24" s="5"/>
      <c r="D24" s="6"/>
      <c r="E24" s="5"/>
      <c r="F24" s="5"/>
      <c r="G24" s="5"/>
      <c r="H24" s="5"/>
      <c r="I24" s="5"/>
      <c r="J24" s="5"/>
      <c r="K24" s="5"/>
      <c r="L24" s="5"/>
      <c r="M24" s="27"/>
      <c r="N24" s="5"/>
    </row>
    <row r="25" spans="1:14" x14ac:dyDescent="0.25">
      <c r="A25" s="2"/>
      <c r="C25" s="17"/>
      <c r="D25" s="21"/>
      <c r="E25" s="17"/>
      <c r="F25" s="17"/>
      <c r="G25" s="17"/>
      <c r="H25" s="17"/>
      <c r="I25" s="17"/>
      <c r="J25" s="5"/>
      <c r="K25" s="5"/>
      <c r="L25" s="5"/>
      <c r="M25" s="28" t="s">
        <v>26</v>
      </c>
      <c r="N25" s="13"/>
    </row>
    <row r="26" spans="1:14" x14ac:dyDescent="0.25">
      <c r="A26" s="2"/>
      <c r="C26" s="5"/>
      <c r="D26" s="6"/>
      <c r="E26" s="5"/>
      <c r="F26" s="5"/>
      <c r="G26" s="5"/>
      <c r="H26" s="5"/>
      <c r="I26" s="5"/>
      <c r="J26" s="5"/>
      <c r="K26" s="5"/>
      <c r="L26" s="5"/>
      <c r="M26" s="29" t="s">
        <v>27</v>
      </c>
      <c r="N26" s="13"/>
    </row>
    <row r="27" spans="1:14" x14ac:dyDescent="0.25">
      <c r="A27" s="19" t="s">
        <v>23</v>
      </c>
      <c r="C27" s="5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25">
      <c r="A28" s="2"/>
      <c r="C28" s="5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25">
      <c r="A29" s="2"/>
      <c r="C29" s="5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25">
      <c r="A30" s="2"/>
      <c r="C30" s="5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25">
      <c r="A31" s="2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5">
      <c r="A32" s="2"/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2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5">
      <c r="A34" s="2"/>
      <c r="C34" s="5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5">
      <c r="A35" s="2"/>
      <c r="C35" s="5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5">
      <c r="C36" s="5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</row>
    <row r="38" spans="1:14" ht="18.75" x14ac:dyDescent="0.3">
      <c r="A38" s="34" t="s">
        <v>7</v>
      </c>
      <c r="B38" s="34"/>
      <c r="C38" s="34"/>
      <c r="D38" s="34"/>
      <c r="E38" s="34"/>
      <c r="F38" s="7" t="s">
        <v>0</v>
      </c>
      <c r="G38" s="7"/>
      <c r="H38" s="7"/>
      <c r="I38" s="7"/>
      <c r="J38" s="36" t="s">
        <v>24</v>
      </c>
      <c r="K38" s="36"/>
    </row>
    <row r="40" spans="1:14" ht="15.75" thickBot="1" x14ac:dyDescent="0.3">
      <c r="D40" s="32"/>
      <c r="E40" s="32"/>
      <c r="F40" s="35" t="s">
        <v>28</v>
      </c>
      <c r="G40" s="35"/>
      <c r="J40" s="38" t="s">
        <v>29</v>
      </c>
      <c r="K40" s="38"/>
      <c r="L40" s="38"/>
      <c r="M40" s="38"/>
      <c r="N40" s="38"/>
    </row>
    <row r="41" spans="1:14" ht="15.75" thickBot="1" x14ac:dyDescent="0.3">
      <c r="A41" s="32"/>
      <c r="B41" s="32"/>
      <c r="C41" s="39" t="s">
        <v>20</v>
      </c>
      <c r="D41" s="39"/>
      <c r="E41" s="39"/>
      <c r="F41" s="32"/>
      <c r="G41" s="32">
        <v>92.689800000000005</v>
      </c>
      <c r="H41" s="37" t="s">
        <v>25</v>
      </c>
      <c r="I41" s="37"/>
      <c r="J41" s="3" t="s">
        <v>3</v>
      </c>
      <c r="K41" s="4">
        <v>0.15</v>
      </c>
      <c r="L41" s="32"/>
      <c r="M41" s="20" t="s">
        <v>13</v>
      </c>
      <c r="N41" s="14">
        <v>99.225700000000003</v>
      </c>
    </row>
    <row r="42" spans="1:14" ht="15.75" thickBot="1" x14ac:dyDescent="0.3">
      <c r="A42" s="32"/>
      <c r="B42" s="32" t="s">
        <v>3</v>
      </c>
      <c r="C42" s="30" t="s">
        <v>1</v>
      </c>
      <c r="D42" s="30" t="s">
        <v>2</v>
      </c>
      <c r="E42" s="30" t="s">
        <v>15</v>
      </c>
      <c r="F42" s="30" t="s">
        <v>15</v>
      </c>
      <c r="G42" s="30" t="s">
        <v>1</v>
      </c>
      <c r="H42" s="31" t="s">
        <v>15</v>
      </c>
      <c r="I42" s="31" t="s">
        <v>1</v>
      </c>
      <c r="J42" s="30" t="s">
        <v>4</v>
      </c>
      <c r="K42" s="30" t="s">
        <v>5</v>
      </c>
      <c r="L42" s="30" t="s">
        <v>6</v>
      </c>
      <c r="M42" s="26" t="s">
        <v>12</v>
      </c>
      <c r="N42" s="30" t="s">
        <v>14</v>
      </c>
    </row>
    <row r="43" spans="1:14" x14ac:dyDescent="0.25">
      <c r="A43" s="32"/>
      <c r="B43" s="32"/>
      <c r="C43" s="32"/>
      <c r="D43" s="32"/>
      <c r="E43" s="32"/>
      <c r="F43" s="32"/>
      <c r="G43" s="32"/>
      <c r="H43" s="23"/>
      <c r="I43" s="23"/>
      <c r="J43" s="32"/>
      <c r="K43" s="32"/>
      <c r="L43" s="32"/>
      <c r="M43" s="20"/>
      <c r="N43" s="32"/>
    </row>
    <row r="44" spans="1:14" x14ac:dyDescent="0.25">
      <c r="A44" s="33" t="s">
        <v>19</v>
      </c>
      <c r="B44" s="33"/>
      <c r="C44" s="33"/>
      <c r="D44" s="10"/>
      <c r="E44" s="5"/>
      <c r="F44" s="5"/>
      <c r="G44" s="5"/>
      <c r="H44" s="24"/>
      <c r="I44" s="24"/>
      <c r="J44" s="5"/>
      <c r="K44" s="5"/>
      <c r="L44" s="5"/>
      <c r="M44" s="17"/>
      <c r="N44" s="5"/>
    </row>
    <row r="45" spans="1:14" x14ac:dyDescent="0.25">
      <c r="A45" s="18"/>
      <c r="C45" s="5"/>
      <c r="D45" s="6"/>
      <c r="E45" s="5"/>
      <c r="F45" s="5"/>
      <c r="G45" s="5"/>
      <c r="H45" s="24"/>
      <c r="I45" s="24"/>
      <c r="J45" s="3">
        <v>0.215</v>
      </c>
      <c r="K45" s="4">
        <v>0.15</v>
      </c>
      <c r="L45" s="5"/>
      <c r="M45" s="17"/>
      <c r="N45" s="5"/>
    </row>
    <row r="46" spans="1:14" x14ac:dyDescent="0.25">
      <c r="A46" s="18" t="s">
        <v>8</v>
      </c>
      <c r="B46" s="8" t="s">
        <v>16</v>
      </c>
      <c r="C46" s="5">
        <v>3651200</v>
      </c>
      <c r="D46" s="6">
        <v>73.947999999999993</v>
      </c>
      <c r="E46" s="5">
        <f>SUM(C46*D46)</f>
        <v>269998937.59999996</v>
      </c>
      <c r="F46" s="5">
        <v>614344120</v>
      </c>
      <c r="G46" s="5">
        <v>6144695</v>
      </c>
      <c r="H46" s="24">
        <v>-29576455</v>
      </c>
      <c r="I46" s="24">
        <v>-304192.05</v>
      </c>
      <c r="J46" s="5">
        <v>-156599276</v>
      </c>
      <c r="K46" s="5">
        <f>-SUM(J46)*K45</f>
        <v>23489891.399999999</v>
      </c>
      <c r="L46" s="5">
        <f>SUM(J46:K46)</f>
        <v>-133109384.59999999</v>
      </c>
      <c r="M46" s="17">
        <f>SUM(F46+H46+L46)</f>
        <v>451658280.39999998</v>
      </c>
      <c r="N46" s="5">
        <v>4651102</v>
      </c>
    </row>
    <row r="47" spans="1:14" x14ac:dyDescent="0.25">
      <c r="A47" s="18"/>
      <c r="C47" s="5"/>
      <c r="D47" s="6"/>
      <c r="E47" s="5"/>
      <c r="F47" s="5">
        <f>M46</f>
        <v>451658280.39999998</v>
      </c>
      <c r="G47" s="5">
        <f>N46</f>
        <v>4651102</v>
      </c>
      <c r="H47" s="24">
        <v>0</v>
      </c>
      <c r="I47" s="24">
        <v>0</v>
      </c>
      <c r="J47" s="5">
        <f>SUM(F47)*J45/365*183</f>
        <v>48686287.787227392</v>
      </c>
      <c r="K47" s="5">
        <f>-SUM(J47)*K45</f>
        <v>-7302943.1680841083</v>
      </c>
      <c r="L47" s="5">
        <f>SUM(J47:K47)</f>
        <v>41383344.619143285</v>
      </c>
      <c r="M47" s="17">
        <f>SUM(F47+H47+L47)</f>
        <v>493041625.01914328</v>
      </c>
      <c r="N47" s="5">
        <f>SUM(M47)/N41</f>
        <v>4968890.3683132827</v>
      </c>
    </row>
    <row r="48" spans="1:14" x14ac:dyDescent="0.25">
      <c r="A48" s="18"/>
      <c r="C48" s="5"/>
      <c r="D48" s="6"/>
      <c r="E48" s="5"/>
      <c r="F48" s="5"/>
      <c r="G48" s="5"/>
      <c r="H48" s="24"/>
      <c r="I48" s="24"/>
      <c r="J48" s="5"/>
      <c r="K48" s="5"/>
      <c r="L48" s="5"/>
      <c r="M48" s="17"/>
      <c r="N48" s="5"/>
    </row>
    <row r="49" spans="1:14" x14ac:dyDescent="0.25">
      <c r="A49" s="18"/>
      <c r="C49" s="5"/>
      <c r="D49" s="6"/>
      <c r="E49" s="5"/>
      <c r="F49" s="5"/>
      <c r="G49" s="5"/>
      <c r="H49" s="24"/>
      <c r="I49" s="24"/>
      <c r="J49" s="5"/>
      <c r="K49" s="5"/>
      <c r="L49" s="5"/>
      <c r="M49" s="17"/>
      <c r="N49" s="5"/>
    </row>
    <row r="50" spans="1:14" x14ac:dyDescent="0.25">
      <c r="A50" s="18"/>
      <c r="C50" s="5"/>
      <c r="D50" s="6"/>
      <c r="E50" s="5"/>
      <c r="F50" s="5"/>
      <c r="G50" s="5"/>
      <c r="H50" s="24"/>
      <c r="I50" s="24"/>
      <c r="J50" s="5"/>
      <c r="K50" s="5"/>
      <c r="L50" s="5"/>
      <c r="M50" s="17"/>
      <c r="N50" s="5"/>
    </row>
    <row r="51" spans="1:14" x14ac:dyDescent="0.25">
      <c r="A51" s="18"/>
      <c r="C51" s="5"/>
      <c r="D51" s="6"/>
      <c r="E51" s="5"/>
      <c r="F51" s="5"/>
      <c r="G51" s="5"/>
      <c r="H51" s="24"/>
      <c r="I51" s="24"/>
      <c r="J51" s="5"/>
      <c r="K51" s="5"/>
      <c r="L51" s="5"/>
      <c r="M51" s="17"/>
      <c r="N51" s="5"/>
    </row>
    <row r="52" spans="1:14" x14ac:dyDescent="0.25">
      <c r="A52" s="18"/>
      <c r="C52" s="5"/>
      <c r="D52" s="6"/>
      <c r="E52" s="5"/>
      <c r="F52" s="5"/>
      <c r="G52" s="5"/>
      <c r="H52" s="24"/>
      <c r="I52" s="24"/>
      <c r="J52" s="5"/>
      <c r="K52" s="5"/>
      <c r="L52" s="5"/>
      <c r="M52" s="17"/>
      <c r="N52" s="5"/>
    </row>
    <row r="53" spans="1:14" x14ac:dyDescent="0.25">
      <c r="A53" s="18"/>
      <c r="C53" s="5"/>
      <c r="D53" s="6"/>
      <c r="E53" s="5"/>
      <c r="F53" s="5"/>
      <c r="G53" s="5"/>
      <c r="H53" s="24"/>
      <c r="I53" s="24"/>
      <c r="J53" s="5"/>
      <c r="K53" s="5"/>
      <c r="L53" s="5"/>
      <c r="M53" s="17"/>
      <c r="N53" s="5"/>
    </row>
    <row r="54" spans="1:14" x14ac:dyDescent="0.25">
      <c r="A54" s="18"/>
      <c r="C54" s="5"/>
      <c r="D54" s="6"/>
      <c r="E54" s="5"/>
      <c r="F54" s="5"/>
      <c r="G54" s="5"/>
      <c r="H54" s="24"/>
      <c r="I54" s="24"/>
      <c r="J54" s="5"/>
      <c r="K54" s="5"/>
      <c r="L54" s="5"/>
      <c r="M54" s="17"/>
      <c r="N54" s="5"/>
    </row>
    <row r="55" spans="1:14" x14ac:dyDescent="0.25">
      <c r="A55" s="18"/>
      <c r="C55" s="5"/>
      <c r="D55" s="6"/>
      <c r="E55" s="5"/>
      <c r="F55" s="5"/>
      <c r="G55" s="5"/>
      <c r="H55" s="24"/>
      <c r="I55" s="24"/>
      <c r="J55" s="5"/>
      <c r="K55" s="5"/>
      <c r="L55" s="5"/>
      <c r="M55" s="17"/>
      <c r="N55" s="5"/>
    </row>
    <row r="56" spans="1:14" ht="15.75" thickBot="1" x14ac:dyDescent="0.3">
      <c r="A56" s="32" t="s">
        <v>10</v>
      </c>
      <c r="B56" s="1" t="s">
        <v>11</v>
      </c>
      <c r="C56" s="9">
        <f>SUM(C46:C54)</f>
        <v>3651200</v>
      </c>
      <c r="D56" s="11">
        <f>SUM(E56/C56)</f>
        <v>73.947999999999993</v>
      </c>
      <c r="E56" s="9">
        <f>SUM(E46:E54)</f>
        <v>269998937.59999996</v>
      </c>
      <c r="F56" s="9">
        <f>SUM(F47)</f>
        <v>451658280.39999998</v>
      </c>
      <c r="G56" s="9">
        <f>SUM(G47)</f>
        <v>4651102</v>
      </c>
      <c r="H56" s="25">
        <f>SUM(H46:H55)</f>
        <v>-29576455</v>
      </c>
      <c r="I56" s="25">
        <f>SUM(I46:I55)</f>
        <v>-304192.05</v>
      </c>
      <c r="J56" s="9">
        <f>SUM(J46:J54)</f>
        <v>-107912988.21277261</v>
      </c>
      <c r="K56" s="9">
        <f>SUM(K46:K54)</f>
        <v>16186948.231915891</v>
      </c>
      <c r="L56" s="9">
        <f>SUM(L46:L54)</f>
        <v>-91726039.980856717</v>
      </c>
      <c r="M56" s="12">
        <f>SUM(M47)</f>
        <v>493041625.01914328</v>
      </c>
      <c r="N56" s="9">
        <f>SUM(N47)</f>
        <v>4968890.3683132827</v>
      </c>
    </row>
    <row r="57" spans="1:14" ht="15.75" thickTop="1" x14ac:dyDescent="0.25">
      <c r="A57" s="18"/>
      <c r="C57" s="5"/>
      <c r="D57" s="6" t="s">
        <v>18</v>
      </c>
      <c r="E57" s="5"/>
      <c r="F57" s="5"/>
      <c r="G57" s="5"/>
      <c r="H57" s="24"/>
      <c r="I57" s="24"/>
      <c r="J57" s="5"/>
      <c r="K57" s="5"/>
      <c r="L57" s="5"/>
      <c r="M57" s="17"/>
      <c r="N57" s="5"/>
    </row>
    <row r="60" spans="1:14" x14ac:dyDescent="0.25">
      <c r="A60" s="18"/>
      <c r="C60" s="5"/>
      <c r="D60" s="6"/>
      <c r="E60" s="5"/>
      <c r="F60" s="5"/>
      <c r="G60" s="5"/>
      <c r="H60" s="5"/>
      <c r="I60" s="5"/>
      <c r="J60" s="5"/>
      <c r="K60" s="5"/>
      <c r="L60" s="5"/>
      <c r="M60" s="29"/>
      <c r="N60" s="13"/>
    </row>
    <row r="61" spans="1:14" x14ac:dyDescent="0.25">
      <c r="A61" s="32" t="s">
        <v>23</v>
      </c>
      <c r="C61" s="5"/>
      <c r="D61" s="6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25">
      <c r="A62" s="18"/>
      <c r="C62" s="5"/>
      <c r="D62" s="6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25">
      <c r="A63" s="18"/>
      <c r="C63" s="5"/>
      <c r="D63" s="6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25">
      <c r="C64" s="5"/>
      <c r="D64" s="6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3:14" x14ac:dyDescent="0.25">
      <c r="C65" s="5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3:14" x14ac:dyDescent="0.25">
      <c r="C66" s="5"/>
      <c r="D66" s="6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3:14" x14ac:dyDescent="0.25">
      <c r="C67" s="5"/>
      <c r="D67" s="6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3:14" x14ac:dyDescent="0.25">
      <c r="C68" s="5"/>
      <c r="D68" s="6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3:14" x14ac:dyDescent="0.25">
      <c r="C69" s="5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3:14" x14ac:dyDescent="0.25">
      <c r="C70" s="5"/>
      <c r="D70" s="6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3:14" x14ac:dyDescent="0.25">
      <c r="C71" s="5"/>
      <c r="D71" s="6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3:14" x14ac:dyDescent="0.25">
      <c r="C72" s="5"/>
      <c r="D72" s="6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3:14" x14ac:dyDescent="0.25">
      <c r="C73" s="5"/>
      <c r="D73" s="6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3:14" x14ac:dyDescent="0.25">
      <c r="C74" s="5"/>
      <c r="D74" s="6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3:14" x14ac:dyDescent="0.25">
      <c r="C75" s="5"/>
      <c r="D75" s="6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3:14" x14ac:dyDescent="0.25">
      <c r="C76" s="5"/>
      <c r="D76" s="6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3:14" x14ac:dyDescent="0.25">
      <c r="C77" s="5"/>
      <c r="D77" s="6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3:14" x14ac:dyDescent="0.25">
      <c r="C78" s="5"/>
      <c r="D78" s="6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3:14" x14ac:dyDescent="0.25">
      <c r="C79" s="5"/>
      <c r="D79" s="6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3:14" x14ac:dyDescent="0.25">
      <c r="C80" s="5"/>
      <c r="D80" s="6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3:14" x14ac:dyDescent="0.25">
      <c r="C81" s="5"/>
      <c r="D81" s="6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3:14" x14ac:dyDescent="0.25">
      <c r="C82" s="5"/>
      <c r="D82" s="6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3:14" x14ac:dyDescent="0.25">
      <c r="C83" s="5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3:14" x14ac:dyDescent="0.25">
      <c r="C84" s="5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3:14" x14ac:dyDescent="0.25">
      <c r="C85" s="5"/>
      <c r="D85" s="6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3:14" x14ac:dyDescent="0.25">
      <c r="C86" s="5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</row>
  </sheetData>
  <mergeCells count="14">
    <mergeCell ref="A44:C44"/>
    <mergeCell ref="A38:E38"/>
    <mergeCell ref="J38:K38"/>
    <mergeCell ref="F40:G40"/>
    <mergeCell ref="J40:N40"/>
    <mergeCell ref="C41:E41"/>
    <mergeCell ref="H41:I41"/>
    <mergeCell ref="A8:C8"/>
    <mergeCell ref="A2:E2"/>
    <mergeCell ref="F4:G4"/>
    <mergeCell ref="J2:K2"/>
    <mergeCell ref="H5:I5"/>
    <mergeCell ref="J4:N4"/>
    <mergeCell ref="C5:E5"/>
  </mergeCells>
  <printOptions horizontalCentered="1" gridLines="1"/>
  <pageMargins left="0.11811023622047245" right="0.11811023622047245" top="0.74803149606299213" bottom="2.7165354330708662" header="0.31496062992125984" footer="0.31496062992125984"/>
  <pageSetup paperSize="9" scale="65" orientation="landscape" r:id="rId1"/>
  <headerFooter>
    <oddFooter>&amp;L&amp;B Confidential&amp;B&amp;C&amp;D&amp;RPage &amp;P</oddFooter>
  </headerFooter>
  <ignoredErrors>
    <ignoredError sqref="D22 D56" formula="1"/>
    <ignoredError sqref="J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 B KANAKIA Pension Scheme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</dc:creator>
  <cp:lastModifiedBy>Stacy Lunnon</cp:lastModifiedBy>
  <cp:lastPrinted>2015-10-30T14:14:09Z</cp:lastPrinted>
  <dcterms:created xsi:type="dcterms:W3CDTF">2013-12-29T12:06:20Z</dcterms:created>
  <dcterms:modified xsi:type="dcterms:W3CDTF">2015-11-03T09:04:12Z</dcterms:modified>
</cp:coreProperties>
</file>