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istration\PDF Accounting\NHRBT\"/>
    </mc:Choice>
  </mc:AlternateContent>
  <xr:revisionPtr revIDLastSave="0" documentId="13_ncr:1_{855B2335-92B6-44CD-9758-2C010681D1C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VAT Control (3)" sheetId="9" r:id="rId1"/>
    <sheet name="ETB" sheetId="1" r:id="rId2"/>
    <sheet name="Accounts" sheetId="5" r:id="rId3"/>
  </sheets>
  <definedNames>
    <definedName name="_xlnm.Print_Area" localSheetId="2">Accounts!$A$1:$D$60</definedName>
    <definedName name="_xlnm.Print_Area" localSheetId="1">ETB!$A$1:$M$59</definedName>
    <definedName name="_xlnm.Print_Area" localSheetId="0">'VAT Control (3)'!$A$1:$G$33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9" l="1"/>
  <c r="E29" i="9"/>
  <c r="E32" i="9" l="1"/>
  <c r="E7" i="9"/>
  <c r="K23" i="1"/>
  <c r="F48" i="1"/>
  <c r="F39" i="1"/>
  <c r="G13" i="1"/>
  <c r="F40" i="1"/>
  <c r="J36" i="1"/>
  <c r="J37" i="1"/>
  <c r="J38" i="1"/>
  <c r="F41" i="1"/>
  <c r="F30" i="1"/>
  <c r="C50" i="1"/>
  <c r="R33" i="1"/>
  <c r="L16" i="1" l="1"/>
  <c r="E23" i="9" l="1"/>
  <c r="E25" i="9" s="1"/>
  <c r="G25" i="9"/>
  <c r="P27" i="1"/>
  <c r="J29" i="1"/>
  <c r="P29" i="1" s="1"/>
  <c r="J31" i="1"/>
  <c r="P31" i="1" s="1"/>
  <c r="J30" i="1"/>
  <c r="P30" i="1" s="1"/>
  <c r="L28" i="1"/>
  <c r="P48" i="1"/>
  <c r="P8" i="1"/>
  <c r="P10" i="1"/>
  <c r="P12" i="1"/>
  <c r="P15" i="1"/>
  <c r="P19" i="1"/>
  <c r="P20" i="1"/>
  <c r="P25" i="1"/>
  <c r="P46" i="1"/>
  <c r="P49" i="1"/>
  <c r="L9" i="1"/>
  <c r="P9" i="1" s="1"/>
  <c r="P28" i="1" l="1"/>
  <c r="I25" i="9"/>
  <c r="C36" i="5" l="1"/>
  <c r="B9" i="5" l="1"/>
  <c r="P23" i="1"/>
  <c r="B11" i="1"/>
  <c r="K26" i="1" l="1"/>
  <c r="M11" i="1"/>
  <c r="J41" i="1"/>
  <c r="P41" i="1" s="1"/>
  <c r="J32" i="1"/>
  <c r="P32" i="1" s="1"/>
  <c r="J33" i="1"/>
  <c r="J34" i="1"/>
  <c r="P34" i="1" s="1"/>
  <c r="J35" i="1"/>
  <c r="P35" i="1" s="1"/>
  <c r="B10" i="5" l="1"/>
  <c r="P26" i="1"/>
  <c r="B47" i="5"/>
  <c r="P11" i="1"/>
  <c r="B18" i="5"/>
  <c r="B20" i="5"/>
  <c r="B17" i="5"/>
  <c r="L14" i="1"/>
  <c r="P14" i="1" s="1"/>
  <c r="L18" i="1"/>
  <c r="P18" i="1" s="1"/>
  <c r="D52" i="1" l="1"/>
  <c r="E52" i="1"/>
  <c r="F52" i="1"/>
  <c r="G52" i="1"/>
  <c r="H52" i="1"/>
  <c r="B46" i="5" s="1"/>
  <c r="C48" i="5" s="1"/>
  <c r="I52" i="1"/>
  <c r="B39" i="5" s="1"/>
  <c r="M50" i="1"/>
  <c r="P50" i="1" s="1"/>
  <c r="L13" i="1"/>
  <c r="L7" i="1"/>
  <c r="P7" i="1" s="1"/>
  <c r="B40" i="5" l="1"/>
  <c r="P13" i="1"/>
  <c r="C35" i="5"/>
  <c r="D36" i="5" s="1"/>
  <c r="E54" i="1"/>
  <c r="K21" i="1" l="1"/>
  <c r="P21" i="1" s="1"/>
  <c r="B8" i="5" l="1"/>
  <c r="P37" i="1" l="1"/>
  <c r="J39" i="1"/>
  <c r="P39" i="1" s="1"/>
  <c r="J40" i="1"/>
  <c r="P40" i="1" s="1"/>
  <c r="J42" i="1"/>
  <c r="P42" i="1" s="1"/>
  <c r="J45" i="1"/>
  <c r="B22" i="5" l="1"/>
  <c r="P45" i="1"/>
  <c r="B21" i="5"/>
  <c r="B19" i="5"/>
  <c r="B16" i="5"/>
  <c r="B14" i="5"/>
  <c r="J44" i="1"/>
  <c r="P44" i="1" s="1"/>
  <c r="J43" i="1" l="1"/>
  <c r="L17" i="1"/>
  <c r="B41" i="5" l="1"/>
  <c r="P16" i="1"/>
  <c r="B42" i="5"/>
  <c r="P17" i="1"/>
  <c r="B15" i="5"/>
  <c r="C23" i="5" s="1"/>
  <c r="P43" i="1"/>
  <c r="J52" i="1"/>
  <c r="C43" i="5" l="1"/>
  <c r="D50" i="5" s="1"/>
  <c r="D52" i="5" s="1"/>
  <c r="K22" i="1"/>
  <c r="P22" i="1" s="1"/>
  <c r="K24" i="1"/>
  <c r="P24" i="1" s="1"/>
  <c r="C11" i="5" l="1"/>
  <c r="C26" i="5" s="1"/>
  <c r="K52" i="1"/>
  <c r="M52" i="1"/>
  <c r="K56" i="1" l="1"/>
  <c r="J54" i="1"/>
  <c r="L55" i="1"/>
  <c r="J56" i="1" l="1"/>
  <c r="M54" i="1"/>
  <c r="D55" i="5" s="1"/>
  <c r="D57" i="5" s="1"/>
  <c r="E60" i="5" s="1"/>
  <c r="G54" i="1"/>
  <c r="G55" i="1" s="1"/>
  <c r="L52" i="1" l="1"/>
  <c r="L56" i="1" s="1"/>
  <c r="C52" i="1"/>
  <c r="B52" i="1"/>
  <c r="M55" i="1" l="1"/>
  <c r="M56" i="1" s="1"/>
  <c r="M58" i="1" s="1"/>
  <c r="C54" i="1"/>
  <c r="C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Glenny User</author>
  </authors>
  <commentList>
    <comment ref="L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Agreed to bank statement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Agreed to bank statement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<sst xmlns="http://schemas.openxmlformats.org/spreadsheetml/2006/main" count="98" uniqueCount="86">
  <si>
    <t>Journals</t>
  </si>
  <si>
    <t>Accruals</t>
  </si>
  <si>
    <t>Debtors</t>
  </si>
  <si>
    <t>Balance Sheet</t>
  </si>
  <si>
    <t>Property - Cost</t>
  </si>
  <si>
    <t>Rental Income</t>
  </si>
  <si>
    <t>Service charge income</t>
  </si>
  <si>
    <t>Insurances</t>
  </si>
  <si>
    <t>Repairs &amp; maintenance</t>
  </si>
  <si>
    <t>Cleaning</t>
  </si>
  <si>
    <t>Accountancy</t>
  </si>
  <si>
    <t>Administration fees</t>
  </si>
  <si>
    <t>Managing agents commission</t>
  </si>
  <si>
    <t>Sundry expenses</t>
  </si>
  <si>
    <t>Profit &amp; Loss</t>
  </si>
  <si>
    <t>Insurance received</t>
  </si>
  <si>
    <t>Bank Interest - Gross</t>
  </si>
  <si>
    <t>Rent - External</t>
  </si>
  <si>
    <t>Water</t>
  </si>
  <si>
    <t>Rates</t>
  </si>
  <si>
    <t>Legal &amp; professional fees</t>
  </si>
  <si>
    <t>Service charges payable</t>
  </si>
  <si>
    <t>Bank charges</t>
  </si>
  <si>
    <t>Bank interest</t>
  </si>
  <si>
    <t>Debtors Suspense</t>
  </si>
  <si>
    <t>VAT Control</t>
  </si>
  <si>
    <t>Managing agents account</t>
  </si>
  <si>
    <t>Profit &amp; Loss Account</t>
  </si>
  <si>
    <t>New Horizons Retirement Benefits Trust</t>
  </si>
  <si>
    <t>Current Account 40908557</t>
  </si>
  <si>
    <t>SDV Loan</t>
  </si>
  <si>
    <t>NHRBT Cash Books</t>
  </si>
  <si>
    <t>Deposit on property</t>
  </si>
  <si>
    <t>Deposit account 4098696</t>
  </si>
  <si>
    <t>Deposit account 40908777</t>
  </si>
  <si>
    <t>Internal transfers</t>
  </si>
  <si>
    <t>Tenant debtors control</t>
  </si>
  <si>
    <t>Pension contributions</t>
  </si>
  <si>
    <t>Interest payable</t>
  </si>
  <si>
    <t>Paid/Received HMRC</t>
  </si>
  <si>
    <t>Balance carried forward</t>
  </si>
  <si>
    <t>Statement of Income and Expenditure</t>
  </si>
  <si>
    <t>New Horizons Pension Scheme</t>
  </si>
  <si>
    <t>Income</t>
  </si>
  <si>
    <t>Rents received</t>
  </si>
  <si>
    <t>Bank interest received</t>
  </si>
  <si>
    <t>£</t>
  </si>
  <si>
    <t>Expenses</t>
  </si>
  <si>
    <t>Professional fees</t>
  </si>
  <si>
    <t>Administration &amp; accountancy</t>
  </si>
  <si>
    <t>Excess of Income over expenditure</t>
  </si>
  <si>
    <t>Fixed Assets</t>
  </si>
  <si>
    <t>Freehold Property</t>
  </si>
  <si>
    <t>3/4 &amp; 10 Heron Business Centre and</t>
  </si>
  <si>
    <t>Current Assets</t>
  </si>
  <si>
    <t>Manageing agents float</t>
  </si>
  <si>
    <t>Bank account Current A/C</t>
  </si>
  <si>
    <t>Bank account Deposit A/C</t>
  </si>
  <si>
    <t>Current Liabilities</t>
  </si>
  <si>
    <t>Creditors</t>
  </si>
  <si>
    <t>Net Current assets</t>
  </si>
  <si>
    <t>Represented by;</t>
  </si>
  <si>
    <t>Accumulated Fund</t>
  </si>
  <si>
    <t>Total Fund</t>
  </si>
  <si>
    <t>Net assets</t>
  </si>
  <si>
    <t xml:space="preserve"> </t>
  </si>
  <si>
    <t>Insurance</t>
  </si>
  <si>
    <t>Loan</t>
  </si>
  <si>
    <t>Revaluation reserve</t>
  </si>
  <si>
    <t>Revaluation Reserve</t>
  </si>
  <si>
    <t>5 Kingfisher Busness Centre, Ashford</t>
  </si>
  <si>
    <t>Balance brought forward</t>
  </si>
  <si>
    <t>VAT due on payments</t>
  </si>
  <si>
    <t xml:space="preserve">VAT return </t>
  </si>
  <si>
    <t>Charges in March on April return</t>
  </si>
  <si>
    <t>VAT on charges as per statements</t>
  </si>
  <si>
    <t>Extended Trial Balance 05/04/2022</t>
  </si>
  <si>
    <t>Electricity</t>
  </si>
  <si>
    <t>VAT Control Year ended 5 April 2022</t>
  </si>
  <si>
    <t>Overpaid 31/07/2021 return</t>
  </si>
  <si>
    <t>31/01/2022 Return not paid</t>
  </si>
  <si>
    <t>Actual incl April</t>
  </si>
  <si>
    <t>Paid 10/06/2022</t>
  </si>
  <si>
    <t>account now clear</t>
  </si>
  <si>
    <t>for the Period to 5 April 2022</t>
  </si>
  <si>
    <t>Balance Sheet as at 5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</si>
</sst>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\(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43" fontId="1" fillId="0" borderId="2" xfId="0" applyNumberFormat="1" applyFont="1" applyBorder="1"/>
    <xf numFmtId="43" fontId="1" fillId="0" borderId="1" xfId="0" applyNumberFormat="1" applyFont="1" applyBorder="1"/>
    <xf numFmtId="43" fontId="1" fillId="0" borderId="0" xfId="0" applyNumberFormat="1" applyFont="1" applyFill="1"/>
    <xf numFmtId="43" fontId="1" fillId="0" borderId="0" xfId="0" applyNumberFormat="1" applyFont="1" applyBorder="1"/>
    <xf numFmtId="43" fontId="2" fillId="0" borderId="1" xfId="0" applyNumberFormat="1" applyFont="1" applyBorder="1"/>
    <xf numFmtId="43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14" fontId="0" fillId="0" borderId="0" xfId="0" applyNumberFormat="1"/>
    <xf numFmtId="43" fontId="0" fillId="0" borderId="0" xfId="0" applyNumberFormat="1"/>
    <xf numFmtId="0" fontId="6" fillId="0" borderId="0" xfId="0" applyFont="1"/>
    <xf numFmtId="164" fontId="0" fillId="0" borderId="0" xfId="0" applyNumberFormat="1"/>
    <xf numFmtId="0" fontId="8" fillId="0" borderId="0" xfId="0" applyFont="1"/>
    <xf numFmtId="0" fontId="7" fillId="0" borderId="0" xfId="0" applyFont="1" applyAlignment="1">
      <alignment horizontal="center"/>
    </xf>
    <xf numFmtId="43" fontId="6" fillId="0" borderId="0" xfId="0" applyNumberFormat="1" applyFont="1"/>
    <xf numFmtId="43" fontId="6" fillId="0" borderId="2" xfId="0" applyNumberFormat="1" applyFont="1" applyBorder="1"/>
    <xf numFmtId="43" fontId="6" fillId="0" borderId="0" xfId="0" applyNumberFormat="1" applyFont="1" applyBorder="1"/>
    <xf numFmtId="43" fontId="7" fillId="0" borderId="1" xfId="0" applyNumberFormat="1" applyFont="1" applyBorder="1"/>
    <xf numFmtId="14" fontId="1" fillId="0" borderId="0" xfId="0" applyNumberFormat="1" applyFont="1"/>
    <xf numFmtId="164" fontId="0" fillId="0" borderId="0" xfId="0" applyNumberFormat="1" applyBorder="1"/>
    <xf numFmtId="164" fontId="5" fillId="0" borderId="1" xfId="0" applyNumberFormat="1" applyFont="1" applyBorder="1"/>
    <xf numFmtId="164" fontId="5" fillId="0" borderId="0" xfId="0" applyNumberFormat="1" applyFont="1"/>
    <xf numFmtId="2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opLeftCell="A7" workbookViewId="0">
      <selection activeCell="J28" sqref="J28"/>
    </sheetView>
  </sheetViews>
  <sheetFormatPr defaultRowHeight="15" x14ac:dyDescent="0.25"/>
  <cols>
    <col min="1" max="1" width="10.5703125" bestFit="1" customWidth="1"/>
    <col min="3" max="3" width="10.5703125" bestFit="1" customWidth="1"/>
    <col min="5" max="5" width="10.5703125" style="15" bestFit="1" customWidth="1"/>
    <col min="6" max="6" width="9.28515625" style="15" bestFit="1" customWidth="1"/>
    <col min="7" max="7" width="10.28515625" style="15" bestFit="1" customWidth="1"/>
    <col min="8" max="8" width="9.140625" style="15"/>
    <col min="9" max="9" width="10.28515625" style="15" bestFit="1" customWidth="1"/>
  </cols>
  <sheetData>
    <row r="1" spans="1:9" x14ac:dyDescent="0.25">
      <c r="A1" s="2" t="s">
        <v>28</v>
      </c>
    </row>
    <row r="3" spans="1:9" x14ac:dyDescent="0.25">
      <c r="A3" s="13" t="s">
        <v>78</v>
      </c>
    </row>
    <row r="5" spans="1:9" x14ac:dyDescent="0.25">
      <c r="A5" t="s">
        <v>71</v>
      </c>
      <c r="E5" s="17"/>
      <c r="F5" s="17"/>
      <c r="G5" s="17">
        <v>2568.1999999999998</v>
      </c>
      <c r="H5" s="17"/>
      <c r="I5" s="17"/>
    </row>
    <row r="6" spans="1:9" x14ac:dyDescent="0.25">
      <c r="E6" s="17"/>
      <c r="F6" s="17"/>
      <c r="G6" s="17"/>
      <c r="H6" s="17"/>
      <c r="I6" s="17"/>
    </row>
    <row r="7" spans="1:9" x14ac:dyDescent="0.25">
      <c r="A7" t="s">
        <v>72</v>
      </c>
      <c r="E7" s="17">
        <f>857.79+501.2</f>
        <v>1358.99</v>
      </c>
      <c r="F7" s="17"/>
      <c r="G7" s="17"/>
      <c r="H7" s="17"/>
      <c r="I7" s="17"/>
    </row>
    <row r="8" spans="1:9" x14ac:dyDescent="0.25">
      <c r="E8" s="17"/>
      <c r="F8" s="17"/>
      <c r="G8" s="17"/>
      <c r="H8" s="17"/>
      <c r="I8" s="17"/>
    </row>
    <row r="9" spans="1:9" x14ac:dyDescent="0.25">
      <c r="E9" s="17"/>
      <c r="F9" s="17"/>
      <c r="G9" s="17"/>
      <c r="H9" s="17"/>
      <c r="I9" s="17"/>
    </row>
    <row r="10" spans="1:9" x14ac:dyDescent="0.25">
      <c r="A10" t="s">
        <v>75</v>
      </c>
      <c r="E10" s="17"/>
      <c r="F10" s="17"/>
      <c r="G10" s="17">
        <v>15840.46</v>
      </c>
      <c r="H10" s="17"/>
      <c r="I10" s="17"/>
    </row>
    <row r="11" spans="1:9" x14ac:dyDescent="0.25">
      <c r="E11" s="17"/>
      <c r="F11" s="17"/>
      <c r="G11" s="17"/>
      <c r="H11" s="17"/>
      <c r="I11" s="17"/>
    </row>
    <row r="12" spans="1:9" x14ac:dyDescent="0.25">
      <c r="E12" s="17"/>
      <c r="F12" s="17"/>
      <c r="G12" s="17"/>
      <c r="H12" s="17"/>
      <c r="I12" s="17"/>
    </row>
    <row r="13" spans="1:9" x14ac:dyDescent="0.25">
      <c r="A13" s="13" t="s">
        <v>39</v>
      </c>
      <c r="E13" s="17"/>
      <c r="F13" s="17"/>
      <c r="G13" s="17"/>
      <c r="H13" s="17"/>
      <c r="I13" s="17"/>
    </row>
    <row r="14" spans="1:9" x14ac:dyDescent="0.25">
      <c r="A14" s="14"/>
      <c r="E14" s="17"/>
      <c r="F14" s="17"/>
      <c r="G14" s="17"/>
      <c r="H14" s="17"/>
      <c r="I14" s="17"/>
    </row>
    <row r="15" spans="1:9" x14ac:dyDescent="0.25">
      <c r="A15" s="14">
        <v>44357</v>
      </c>
      <c r="C15" s="14">
        <v>44316</v>
      </c>
      <c r="E15" s="17">
        <v>2568.1999999999998</v>
      </c>
      <c r="F15" s="17"/>
      <c r="G15" s="17"/>
      <c r="H15" s="17"/>
      <c r="I15" s="17"/>
    </row>
    <row r="16" spans="1:9" x14ac:dyDescent="0.25">
      <c r="E16" s="17"/>
      <c r="F16" s="17"/>
      <c r="G16" s="17"/>
      <c r="H16" s="17"/>
      <c r="I16" s="17"/>
    </row>
    <row r="17" spans="1:9" x14ac:dyDescent="0.25">
      <c r="A17" s="14">
        <v>44086</v>
      </c>
      <c r="C17" s="14">
        <v>44408</v>
      </c>
      <c r="E17" s="17">
        <v>3876.79</v>
      </c>
      <c r="F17" s="17"/>
      <c r="G17" s="17"/>
      <c r="H17" s="17"/>
      <c r="I17" s="17"/>
    </row>
    <row r="18" spans="1:9" x14ac:dyDescent="0.25">
      <c r="C18" s="14">
        <v>44517</v>
      </c>
      <c r="E18" s="17">
        <v>3876.79</v>
      </c>
      <c r="F18" s="17"/>
      <c r="G18" s="17"/>
      <c r="H18" s="17"/>
      <c r="I18" s="17"/>
    </row>
    <row r="19" spans="1:9" x14ac:dyDescent="0.25">
      <c r="A19" s="14">
        <v>44175</v>
      </c>
      <c r="C19" s="14">
        <v>44500</v>
      </c>
      <c r="E19" s="17">
        <v>3133.1</v>
      </c>
      <c r="F19" s="17"/>
      <c r="G19" s="17"/>
      <c r="H19" s="17"/>
      <c r="I19" s="17"/>
    </row>
    <row r="20" spans="1:9" x14ac:dyDescent="0.25">
      <c r="A20" s="14"/>
      <c r="C20" s="14"/>
      <c r="E20" s="17"/>
      <c r="F20" s="17"/>
      <c r="G20" s="17"/>
      <c r="H20" s="17"/>
      <c r="I20" s="17"/>
    </row>
    <row r="21" spans="1:9" x14ac:dyDescent="0.25">
      <c r="A21" s="14"/>
      <c r="C21" s="14">
        <v>44592</v>
      </c>
      <c r="E21" s="17"/>
      <c r="F21" s="17"/>
      <c r="G21" s="17"/>
      <c r="H21" s="17"/>
      <c r="I21" s="17"/>
    </row>
    <row r="22" spans="1:9" x14ac:dyDescent="0.25">
      <c r="E22" s="17"/>
      <c r="F22" s="17"/>
      <c r="G22" s="17"/>
      <c r="H22" s="17"/>
      <c r="I22" s="17"/>
    </row>
    <row r="23" spans="1:9" x14ac:dyDescent="0.25">
      <c r="A23" s="13" t="s">
        <v>40</v>
      </c>
      <c r="E23" s="17">
        <f>SUM(G5:G22)-SUM(E5:E22)</f>
        <v>3594.7899999999991</v>
      </c>
      <c r="F23" s="17"/>
      <c r="G23" s="17"/>
      <c r="H23" s="17"/>
      <c r="I23" s="17"/>
    </row>
    <row r="24" spans="1:9" x14ac:dyDescent="0.25">
      <c r="E24" s="25"/>
      <c r="F24" s="17"/>
      <c r="G24" s="25"/>
      <c r="H24" s="17"/>
      <c r="I24" s="17"/>
    </row>
    <row r="25" spans="1:9" ht="15.75" thickBot="1" x14ac:dyDescent="0.3">
      <c r="E25" s="26">
        <f>SUM(E5:E24)</f>
        <v>18408.66</v>
      </c>
      <c r="F25" s="27"/>
      <c r="G25" s="26">
        <f>SUM(G5:G24)</f>
        <v>18408.66</v>
      </c>
      <c r="H25" s="17"/>
      <c r="I25" s="17">
        <f>E25-G25</f>
        <v>0</v>
      </c>
    </row>
    <row r="26" spans="1:9" ht="15.75" thickTop="1" x14ac:dyDescent="0.25">
      <c r="E26" s="17"/>
      <c r="F26" s="17"/>
      <c r="G26" s="17"/>
      <c r="H26" s="17"/>
      <c r="I26" s="17"/>
    </row>
    <row r="27" spans="1:9" x14ac:dyDescent="0.25">
      <c r="I27" s="17"/>
    </row>
    <row r="28" spans="1:9" x14ac:dyDescent="0.25">
      <c r="A28" s="14" t="s">
        <v>73</v>
      </c>
      <c r="C28" s="14"/>
      <c r="E28" s="17"/>
      <c r="G28" s="15" t="s">
        <v>81</v>
      </c>
      <c r="I28" s="17"/>
    </row>
    <row r="29" spans="1:9" x14ac:dyDescent="0.25">
      <c r="A29" t="s">
        <v>74</v>
      </c>
      <c r="E29" s="17">
        <f>4744.76+75.87+70.2+24.75</f>
        <v>4915.58</v>
      </c>
      <c r="G29" s="17">
        <v>4744.76</v>
      </c>
      <c r="I29" s="17"/>
    </row>
    <row r="30" spans="1:9" x14ac:dyDescent="0.25">
      <c r="A30" t="s">
        <v>79</v>
      </c>
      <c r="E30" s="17">
        <v>-3876.79</v>
      </c>
      <c r="G30" s="17">
        <v>-3876.79</v>
      </c>
      <c r="I30" s="17"/>
    </row>
    <row r="31" spans="1:9" x14ac:dyDescent="0.25">
      <c r="A31" t="s">
        <v>80</v>
      </c>
      <c r="E31" s="17">
        <v>2556</v>
      </c>
      <c r="G31" s="17">
        <v>2556</v>
      </c>
      <c r="I31" s="17"/>
    </row>
    <row r="32" spans="1:9" ht="15.75" thickBot="1" x14ac:dyDescent="0.3">
      <c r="E32" s="26">
        <f>SUM(E28:E31)</f>
        <v>3594.79</v>
      </c>
      <c r="G32" s="26">
        <f>SUM(G29:G31)</f>
        <v>3423.9700000000003</v>
      </c>
    </row>
    <row r="33" spans="5:7" ht="15.75" thickTop="1" x14ac:dyDescent="0.25">
      <c r="E33" s="17"/>
      <c r="G33" s="15" t="s">
        <v>82</v>
      </c>
    </row>
    <row r="34" spans="5:7" x14ac:dyDescent="0.25">
      <c r="G34" s="15" t="s">
        <v>83</v>
      </c>
    </row>
  </sheetData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9"/>
  <sheetViews>
    <sheetView zoomScale="90" zoomScaleNormal="90" workbookViewId="0">
      <pane xSplit="3" ySplit="4" topLeftCell="D28" activePane="bottomRight" state="frozen"/>
      <selection pane="topRight" activeCell="D1" sqref="D1"/>
      <selection pane="bottomLeft" activeCell="A5" sqref="A5"/>
      <selection pane="bottomRight" activeCell="B5" sqref="B5"/>
    </sheetView>
  </sheetViews>
  <sheetFormatPr defaultColWidth="9.140625" defaultRowHeight="14.25" x14ac:dyDescent="0.2"/>
  <cols>
    <col min="1" max="1" width="43.5703125" style="1" customWidth="1"/>
    <col min="2" max="3" width="14.5703125" style="1" bestFit="1" customWidth="1"/>
    <col min="4" max="5" width="12.7109375" style="1" bestFit="1" customWidth="1"/>
    <col min="6" max="6" width="14.5703125" style="1" bestFit="1" customWidth="1"/>
    <col min="7" max="7" width="12.7109375" style="1" bestFit="1" customWidth="1"/>
    <col min="8" max="8" width="11.5703125" style="1" bestFit="1" customWidth="1"/>
    <col min="9" max="11" width="12.7109375" style="1" bestFit="1" customWidth="1"/>
    <col min="12" max="13" width="14.5703125" style="1" bestFit="1" customWidth="1"/>
    <col min="14" max="14" width="9.42578125" style="1" bestFit="1" customWidth="1"/>
    <col min="15" max="15" width="9.140625" style="1"/>
    <col min="16" max="16" width="11.5703125" style="1" bestFit="1" customWidth="1"/>
    <col min="17" max="16384" width="9.140625" style="1"/>
  </cols>
  <sheetData>
    <row r="1" spans="1:16" s="2" customFormat="1" ht="15" x14ac:dyDescent="0.25">
      <c r="A1" s="2" t="s">
        <v>28</v>
      </c>
    </row>
    <row r="2" spans="1:16" s="2" customFormat="1" ht="15" x14ac:dyDescent="0.25">
      <c r="A2" s="2" t="s">
        <v>76</v>
      </c>
      <c r="C2" s="10"/>
      <c r="F2" s="10"/>
      <c r="N2" s="28"/>
    </row>
    <row r="3" spans="1:16" s="2" customFormat="1" ht="15" x14ac:dyDescent="0.25"/>
    <row r="4" spans="1:16" s="2" customFormat="1" ht="15" x14ac:dyDescent="0.25">
      <c r="B4" s="29">
        <v>44292</v>
      </c>
      <c r="C4" s="29"/>
      <c r="D4" s="30" t="s">
        <v>31</v>
      </c>
      <c r="E4" s="30"/>
      <c r="F4" s="30" t="s">
        <v>0</v>
      </c>
      <c r="G4" s="30"/>
      <c r="H4" s="2" t="s">
        <v>1</v>
      </c>
      <c r="I4" s="2" t="s">
        <v>2</v>
      </c>
      <c r="J4" s="30" t="s">
        <v>14</v>
      </c>
      <c r="K4" s="30"/>
      <c r="L4" s="30" t="s">
        <v>3</v>
      </c>
      <c r="M4" s="30"/>
    </row>
    <row r="5" spans="1:16" s="2" customFormat="1" ht="15" x14ac:dyDescent="0.25">
      <c r="B5" s="11"/>
      <c r="C5" s="11"/>
      <c r="D5" s="12"/>
      <c r="E5" s="12"/>
      <c r="F5" s="12"/>
      <c r="G5" s="12"/>
      <c r="J5" s="12"/>
      <c r="K5" s="12"/>
      <c r="L5" s="12"/>
      <c r="M5" s="12"/>
    </row>
    <row r="6" spans="1:16" x14ac:dyDescent="0.2">
      <c r="B6" s="3"/>
      <c r="C6" s="3"/>
      <c r="D6" s="3"/>
      <c r="E6" s="3"/>
      <c r="F6" s="3"/>
      <c r="G6" s="3"/>
      <c r="H6" s="4"/>
      <c r="I6" s="4"/>
      <c r="J6" s="4"/>
      <c r="K6" s="4"/>
      <c r="L6" s="3"/>
      <c r="M6" s="3"/>
    </row>
    <row r="7" spans="1:16" x14ac:dyDescent="0.2">
      <c r="A7" s="1" t="s">
        <v>4</v>
      </c>
      <c r="B7" s="7">
        <v>605381.6</v>
      </c>
      <c r="C7" s="7"/>
      <c r="D7" s="4"/>
      <c r="E7" s="4"/>
      <c r="F7" s="4"/>
      <c r="G7" s="4"/>
      <c r="H7" s="4"/>
      <c r="I7" s="4"/>
      <c r="J7" s="4"/>
      <c r="K7" s="4"/>
      <c r="L7" s="4">
        <f>B7+D7+F7+H7-C7-E7-G7-I7</f>
        <v>605381.6</v>
      </c>
      <c r="M7" s="4"/>
      <c r="P7" s="4">
        <f>B7-C7+D7-E7+F7-G7+H7-I7-J7+K7-L7+M7</f>
        <v>0</v>
      </c>
    </row>
    <row r="8" spans="1:16" x14ac:dyDescent="0.2">
      <c r="A8" s="1" t="s">
        <v>32</v>
      </c>
      <c r="B8" s="7"/>
      <c r="C8" s="7"/>
      <c r="D8" s="7"/>
      <c r="E8" s="7"/>
      <c r="F8" s="4"/>
      <c r="G8" s="4"/>
      <c r="H8" s="4"/>
      <c r="I8" s="4"/>
      <c r="J8" s="4"/>
      <c r="K8" s="4"/>
      <c r="L8" s="4"/>
      <c r="M8" s="4"/>
      <c r="P8" s="4">
        <f t="shared" ref="P8:P50" si="0">B8-C8+D8-E8+F8-G8+H8-I8-J8+K8-L8+M8</f>
        <v>0</v>
      </c>
    </row>
    <row r="9" spans="1:16" x14ac:dyDescent="0.2">
      <c r="A9" s="1" t="s">
        <v>68</v>
      </c>
      <c r="B9" s="7">
        <v>220500</v>
      </c>
      <c r="C9" s="7"/>
      <c r="D9" s="7"/>
      <c r="E9" s="7"/>
      <c r="F9" s="4"/>
      <c r="G9" s="4"/>
      <c r="H9" s="4"/>
      <c r="I9" s="4"/>
      <c r="J9" s="4"/>
      <c r="K9" s="4"/>
      <c r="L9" s="4">
        <f t="shared" ref="L9" si="1">B9+D9+F9+H9-C9-E9-G9-I9</f>
        <v>220500</v>
      </c>
      <c r="M9" s="4"/>
      <c r="P9" s="4">
        <f t="shared" si="0"/>
        <v>0</v>
      </c>
    </row>
    <row r="10" spans="1:16" x14ac:dyDescent="0.2">
      <c r="B10" s="7"/>
      <c r="C10" s="7"/>
      <c r="D10" s="7"/>
      <c r="E10" s="7"/>
      <c r="F10" s="4"/>
      <c r="G10" s="4"/>
      <c r="H10" s="4"/>
      <c r="I10" s="4"/>
      <c r="J10" s="4"/>
      <c r="K10" s="4"/>
      <c r="L10" s="4"/>
      <c r="M10" s="4"/>
      <c r="P10" s="4">
        <f t="shared" si="0"/>
        <v>0</v>
      </c>
    </row>
    <row r="11" spans="1:16" x14ac:dyDescent="0.2">
      <c r="A11" s="1" t="s">
        <v>30</v>
      </c>
      <c r="B11" s="7">
        <f>ETB!A219</f>
        <v>0</v>
      </c>
      <c r="C11" s="7"/>
      <c r="D11" s="7"/>
      <c r="E11" s="7"/>
      <c r="F11" s="4"/>
      <c r="G11" s="4"/>
      <c r="H11" s="4"/>
      <c r="I11" s="4"/>
      <c r="J11" s="4"/>
      <c r="K11" s="4"/>
      <c r="L11" s="4"/>
      <c r="M11" s="4">
        <f>C11+E11+G11+I11-B11-D11-F11-H11-K11+J11+L11</f>
        <v>0</v>
      </c>
      <c r="P11" s="4">
        <f t="shared" si="0"/>
        <v>0</v>
      </c>
    </row>
    <row r="12" spans="1:16" x14ac:dyDescent="0.2">
      <c r="B12" s="7"/>
      <c r="C12" s="7"/>
      <c r="D12" s="7"/>
      <c r="E12" s="7"/>
      <c r="F12" s="4"/>
      <c r="G12" s="4"/>
      <c r="H12" s="4"/>
      <c r="I12" s="4"/>
      <c r="J12" s="4"/>
      <c r="K12" s="4"/>
      <c r="L12" s="4"/>
      <c r="M12" s="4"/>
      <c r="P12" s="4">
        <f t="shared" si="0"/>
        <v>0</v>
      </c>
    </row>
    <row r="13" spans="1:16" x14ac:dyDescent="0.2">
      <c r="A13" s="1" t="s">
        <v>26</v>
      </c>
      <c r="B13" s="7">
        <v>217372.04</v>
      </c>
      <c r="C13" s="7"/>
      <c r="D13" s="7"/>
      <c r="E13" s="7"/>
      <c r="F13" s="4">
        <v>93979.74</v>
      </c>
      <c r="G13" s="4">
        <f>311351.78-263917.67</f>
        <v>47434.110000000044</v>
      </c>
      <c r="H13" s="4"/>
      <c r="I13" s="4"/>
      <c r="J13" s="4"/>
      <c r="K13" s="4"/>
      <c r="L13" s="4">
        <f>B13+D13+F13+H13-C13-E13-I13-J13+K13-G13</f>
        <v>263917.67</v>
      </c>
      <c r="M13" s="4"/>
      <c r="P13" s="4">
        <f t="shared" si="0"/>
        <v>0</v>
      </c>
    </row>
    <row r="14" spans="1:16" x14ac:dyDescent="0.2">
      <c r="A14" s="1" t="s">
        <v>35</v>
      </c>
      <c r="C14" s="7"/>
      <c r="D14" s="7"/>
      <c r="E14" s="7"/>
      <c r="F14" s="4">
        <v>27242.23</v>
      </c>
      <c r="G14" s="4">
        <v>27242.23</v>
      </c>
      <c r="H14" s="4"/>
      <c r="I14" s="4"/>
      <c r="J14" s="4"/>
      <c r="K14" s="4"/>
      <c r="L14" s="4">
        <f>B14+D14+F14+H14-C14-E14-I14-J14+K14-G14</f>
        <v>0</v>
      </c>
      <c r="M14" s="4"/>
      <c r="P14" s="4">
        <f t="shared" si="0"/>
        <v>0</v>
      </c>
    </row>
    <row r="15" spans="1:16" ht="15" x14ac:dyDescent="0.25">
      <c r="A15" s="2"/>
      <c r="B15" s="7"/>
      <c r="C15" s="7"/>
      <c r="D15" s="7"/>
      <c r="E15" s="7"/>
      <c r="F15" s="4"/>
      <c r="G15" s="4"/>
      <c r="H15" s="4"/>
      <c r="I15" s="4"/>
      <c r="J15" s="4"/>
      <c r="K15" s="4"/>
      <c r="L15" s="4"/>
      <c r="M15" s="4"/>
      <c r="P15" s="4">
        <f t="shared" si="0"/>
        <v>0</v>
      </c>
    </row>
    <row r="16" spans="1:16" x14ac:dyDescent="0.2">
      <c r="A16" s="1" t="s">
        <v>29</v>
      </c>
      <c r="B16" s="7">
        <v>3698.65</v>
      </c>
      <c r="C16" s="7"/>
      <c r="D16" s="7"/>
      <c r="E16" s="7"/>
      <c r="F16" s="4">
        <v>27242.23</v>
      </c>
      <c r="G16" s="4">
        <v>9578.09</v>
      </c>
      <c r="H16" s="4"/>
      <c r="I16" s="4"/>
      <c r="J16" s="4"/>
      <c r="K16" s="4"/>
      <c r="L16" s="4">
        <f>B16-C16+D16-E16+F16-G16+H16-I16</f>
        <v>21362.79</v>
      </c>
      <c r="M16" s="4"/>
      <c r="P16" s="4">
        <f t="shared" si="0"/>
        <v>0</v>
      </c>
    </row>
    <row r="17" spans="1:16" x14ac:dyDescent="0.2">
      <c r="A17" s="1" t="s">
        <v>33</v>
      </c>
      <c r="B17" s="7">
        <v>23263.13</v>
      </c>
      <c r="C17" s="7"/>
      <c r="D17" s="7"/>
      <c r="E17" s="7"/>
      <c r="F17" s="4">
        <v>2.34</v>
      </c>
      <c r="G17" s="4"/>
      <c r="H17" s="4"/>
      <c r="I17" s="4"/>
      <c r="J17" s="4"/>
      <c r="K17" s="4"/>
      <c r="L17" s="4">
        <f>B17-C17+D17-E17+F17-G17+H17-I17</f>
        <v>23265.47</v>
      </c>
      <c r="M17" s="4"/>
      <c r="P17" s="4">
        <f t="shared" si="0"/>
        <v>0</v>
      </c>
    </row>
    <row r="18" spans="1:16" x14ac:dyDescent="0.2">
      <c r="A18" s="1" t="s">
        <v>34</v>
      </c>
      <c r="B18" s="7">
        <v>87.04</v>
      </c>
      <c r="C18" s="7"/>
      <c r="D18" s="7"/>
      <c r="E18" s="7"/>
      <c r="F18" s="4"/>
      <c r="G18" s="4"/>
      <c r="H18" s="4"/>
      <c r="I18" s="4"/>
      <c r="J18" s="4"/>
      <c r="K18" s="4"/>
      <c r="L18" s="4">
        <f>B18-C18+D18-E18+F18-G18+H18-I18</f>
        <v>87.04</v>
      </c>
      <c r="M18" s="4"/>
      <c r="P18" s="4">
        <f t="shared" si="0"/>
        <v>0</v>
      </c>
    </row>
    <row r="19" spans="1:16" x14ac:dyDescent="0.2">
      <c r="B19" s="7"/>
      <c r="C19" s="7"/>
      <c r="D19" s="7"/>
      <c r="E19" s="7"/>
      <c r="F19" s="4"/>
      <c r="G19" s="4"/>
      <c r="H19" s="4"/>
      <c r="I19" s="4"/>
      <c r="J19" s="4"/>
      <c r="K19" s="4"/>
      <c r="L19" s="4"/>
      <c r="M19" s="4"/>
      <c r="P19" s="4">
        <f t="shared" si="0"/>
        <v>0</v>
      </c>
    </row>
    <row r="20" spans="1:16" x14ac:dyDescent="0.2">
      <c r="B20" s="7"/>
      <c r="C20" s="7"/>
      <c r="D20" s="7"/>
      <c r="E20" s="7"/>
      <c r="F20" s="4"/>
      <c r="G20" s="4"/>
      <c r="H20" s="4"/>
      <c r="I20" s="4"/>
      <c r="J20" s="4"/>
      <c r="K20" s="4"/>
      <c r="L20" s="4"/>
      <c r="M20" s="4"/>
      <c r="P20" s="4">
        <f t="shared" si="0"/>
        <v>0</v>
      </c>
    </row>
    <row r="21" spans="1:16" x14ac:dyDescent="0.2">
      <c r="A21" s="1" t="s">
        <v>5</v>
      </c>
      <c r="B21" s="7"/>
      <c r="C21" s="7"/>
      <c r="D21" s="7"/>
      <c r="E21" s="7"/>
      <c r="F21" s="4"/>
      <c r="G21" s="4">
        <v>70305.210000000006</v>
      </c>
      <c r="H21" s="4"/>
      <c r="I21" s="4"/>
      <c r="J21" s="4"/>
      <c r="K21" s="4">
        <f>C21+E21+G21+I21-B21-D21-F21-H21</f>
        <v>70305.210000000006</v>
      </c>
      <c r="L21" s="4"/>
      <c r="M21" s="4"/>
      <c r="P21" s="4">
        <f t="shared" si="0"/>
        <v>0</v>
      </c>
    </row>
    <row r="22" spans="1:16" x14ac:dyDescent="0.2">
      <c r="A22" s="1" t="s">
        <v>15</v>
      </c>
      <c r="B22" s="7"/>
      <c r="C22" s="7"/>
      <c r="D22" s="7"/>
      <c r="E22" s="7"/>
      <c r="F22" s="4"/>
      <c r="G22" s="4">
        <v>7352.11</v>
      </c>
      <c r="H22" s="4"/>
      <c r="I22" s="4"/>
      <c r="J22" s="4"/>
      <c r="K22" s="4">
        <f>C22+E22+G22+I22-B22-D22-F22-H22</f>
        <v>7352.11</v>
      </c>
      <c r="L22" s="4"/>
      <c r="M22" s="4"/>
      <c r="P22" s="4">
        <f t="shared" si="0"/>
        <v>0</v>
      </c>
    </row>
    <row r="23" spans="1:16" x14ac:dyDescent="0.2">
      <c r="A23" s="1" t="s">
        <v>16</v>
      </c>
      <c r="B23" s="7"/>
      <c r="C23" s="7"/>
      <c r="D23" s="7"/>
      <c r="E23" s="7"/>
      <c r="F23" s="4"/>
      <c r="G23" s="4">
        <v>2.34</v>
      </c>
      <c r="H23" s="4"/>
      <c r="I23" s="4"/>
      <c r="J23" s="4"/>
      <c r="K23" s="4">
        <f>C23+E23+G23+I23-B23-D23-F23-H23</f>
        <v>2.34</v>
      </c>
      <c r="L23" s="4"/>
      <c r="M23" s="4"/>
      <c r="P23" s="4">
        <f t="shared" si="0"/>
        <v>0</v>
      </c>
    </row>
    <row r="24" spans="1:16" x14ac:dyDescent="0.2">
      <c r="A24" s="1" t="s">
        <v>6</v>
      </c>
      <c r="B24" s="7"/>
      <c r="C24" s="7"/>
      <c r="D24" s="7"/>
      <c r="E24" s="7"/>
      <c r="F24" s="4"/>
      <c r="G24" s="4"/>
      <c r="H24" s="4"/>
      <c r="I24" s="4"/>
      <c r="J24" s="4"/>
      <c r="K24" s="4">
        <f>C24+E24+G24+I24-B24-D24-F24-H24</f>
        <v>0</v>
      </c>
      <c r="L24" s="4"/>
      <c r="M24" s="4"/>
      <c r="P24" s="4">
        <f t="shared" si="0"/>
        <v>0</v>
      </c>
    </row>
    <row r="25" spans="1:16" x14ac:dyDescent="0.2">
      <c r="B25" s="7"/>
      <c r="C25" s="7"/>
      <c r="D25" s="7"/>
      <c r="E25" s="7"/>
      <c r="F25" s="4"/>
      <c r="G25" s="4"/>
      <c r="H25" s="4"/>
      <c r="I25" s="4"/>
      <c r="J25" s="4"/>
      <c r="K25" s="4"/>
      <c r="L25" s="4"/>
      <c r="M25" s="4"/>
      <c r="P25" s="4">
        <f t="shared" si="0"/>
        <v>0</v>
      </c>
    </row>
    <row r="26" spans="1:16" x14ac:dyDescent="0.2">
      <c r="A26" s="1" t="s">
        <v>37</v>
      </c>
      <c r="B26" s="7"/>
      <c r="C26" s="7"/>
      <c r="D26" s="7"/>
      <c r="E26" s="7"/>
      <c r="F26" s="4"/>
      <c r="G26" s="4"/>
      <c r="H26" s="4"/>
      <c r="I26" s="4"/>
      <c r="J26" s="4"/>
      <c r="K26" s="4">
        <f>G26</f>
        <v>0</v>
      </c>
      <c r="L26" s="4"/>
      <c r="M26" s="4"/>
      <c r="P26" s="4">
        <f t="shared" si="0"/>
        <v>0</v>
      </c>
    </row>
    <row r="27" spans="1:16" x14ac:dyDescent="0.2">
      <c r="B27" s="7"/>
      <c r="C27" s="7"/>
      <c r="D27" s="7"/>
      <c r="E27" s="7"/>
      <c r="F27" s="4"/>
      <c r="G27" s="4"/>
      <c r="H27" s="4"/>
      <c r="I27" s="4"/>
      <c r="J27" s="4"/>
      <c r="K27" s="4"/>
      <c r="L27" s="4"/>
      <c r="M27" s="4"/>
      <c r="P27" s="4">
        <f t="shared" si="0"/>
        <v>0</v>
      </c>
    </row>
    <row r="28" spans="1:16" x14ac:dyDescent="0.2">
      <c r="A28" s="1" t="s">
        <v>36</v>
      </c>
      <c r="B28" s="7">
        <v>7800</v>
      </c>
      <c r="C28" s="7"/>
      <c r="D28" s="7"/>
      <c r="E28" s="7"/>
      <c r="F28" s="4">
        <v>95042.78</v>
      </c>
      <c r="G28" s="4">
        <v>93979.74</v>
      </c>
      <c r="H28" s="4"/>
      <c r="I28" s="4"/>
      <c r="J28" s="4"/>
      <c r="K28" s="4"/>
      <c r="L28" s="4">
        <f>B28+D28+F28+H28-C28-E28-G28-I28</f>
        <v>8863.0399999999936</v>
      </c>
      <c r="M28" s="4"/>
      <c r="P28" s="4">
        <f t="shared" si="0"/>
        <v>0</v>
      </c>
    </row>
    <row r="29" spans="1:16" x14ac:dyDescent="0.2">
      <c r="B29" s="7"/>
      <c r="C29" s="7"/>
      <c r="D29" s="7"/>
      <c r="E29" s="7"/>
      <c r="G29" s="4"/>
      <c r="H29" s="4"/>
      <c r="I29" s="4"/>
      <c r="J29" s="4">
        <f t="shared" ref="J29:J45" si="2">B29-C29+D29-E29+F29-G29+H29-I29</f>
        <v>0</v>
      </c>
      <c r="K29" s="4"/>
      <c r="L29" s="4"/>
      <c r="M29" s="4"/>
      <c r="P29" s="4">
        <f t="shared" si="0"/>
        <v>0</v>
      </c>
    </row>
    <row r="30" spans="1:16" x14ac:dyDescent="0.2">
      <c r="A30" s="1" t="s">
        <v>7</v>
      </c>
      <c r="B30" s="7"/>
      <c r="C30" s="7"/>
      <c r="D30" s="7"/>
      <c r="E30" s="7"/>
      <c r="F30" s="4">
        <f>2366.26+885.87+3727.59</f>
        <v>6979.72</v>
      </c>
      <c r="G30" s="4"/>
      <c r="H30" s="4"/>
      <c r="I30" s="4"/>
      <c r="J30" s="4">
        <f t="shared" si="2"/>
        <v>6979.72</v>
      </c>
      <c r="K30" s="4"/>
      <c r="L30" s="4"/>
      <c r="M30" s="4"/>
      <c r="P30" s="4">
        <f t="shared" si="0"/>
        <v>0</v>
      </c>
    </row>
    <row r="31" spans="1:16" x14ac:dyDescent="0.2">
      <c r="A31" s="1" t="s">
        <v>38</v>
      </c>
      <c r="B31" s="7"/>
      <c r="C31" s="7"/>
      <c r="D31" s="7"/>
      <c r="E31" s="7"/>
      <c r="F31" s="4"/>
      <c r="G31" s="4"/>
      <c r="H31" s="4"/>
      <c r="I31" s="4"/>
      <c r="J31" s="4">
        <f t="shared" si="2"/>
        <v>0</v>
      </c>
      <c r="K31" s="4"/>
      <c r="L31" s="4"/>
      <c r="M31" s="4"/>
      <c r="P31" s="4">
        <f t="shared" si="0"/>
        <v>0</v>
      </c>
    </row>
    <row r="32" spans="1:16" x14ac:dyDescent="0.2">
      <c r="A32" s="1" t="s">
        <v>21</v>
      </c>
      <c r="B32" s="7"/>
      <c r="C32" s="7"/>
      <c r="D32" s="7"/>
      <c r="E32" s="7"/>
      <c r="F32" s="4">
        <v>714.37</v>
      </c>
      <c r="G32" s="4"/>
      <c r="H32" s="4"/>
      <c r="I32" s="4"/>
      <c r="J32" s="4">
        <f t="shared" si="2"/>
        <v>714.37</v>
      </c>
      <c r="K32" s="4"/>
      <c r="L32" s="4"/>
      <c r="M32" s="4"/>
      <c r="P32" s="4">
        <f t="shared" si="0"/>
        <v>0</v>
      </c>
    </row>
    <row r="33" spans="1:18" x14ac:dyDescent="0.2">
      <c r="A33" s="1" t="s">
        <v>17</v>
      </c>
      <c r="B33" s="7">
        <v>0</v>
      </c>
      <c r="C33" s="7">
        <v>0</v>
      </c>
      <c r="D33" s="7"/>
      <c r="E33" s="7"/>
      <c r="F33" s="4"/>
      <c r="G33" s="4"/>
      <c r="H33" s="4"/>
      <c r="I33" s="4"/>
      <c r="J33" s="4">
        <f t="shared" si="2"/>
        <v>0</v>
      </c>
      <c r="K33" s="4"/>
      <c r="L33" s="4"/>
      <c r="M33" s="4"/>
      <c r="P33" s="4"/>
      <c r="R33" s="1">
        <f>64809.9+14122.8-7800</f>
        <v>71132.7</v>
      </c>
    </row>
    <row r="34" spans="1:18" x14ac:dyDescent="0.2">
      <c r="A34" s="1" t="s">
        <v>18</v>
      </c>
      <c r="B34" s="7"/>
      <c r="C34" s="7"/>
      <c r="D34" s="7"/>
      <c r="E34" s="7"/>
      <c r="F34" s="4"/>
      <c r="G34" s="4"/>
      <c r="H34" s="4"/>
      <c r="I34" s="4"/>
      <c r="J34" s="4">
        <f t="shared" si="2"/>
        <v>0</v>
      </c>
      <c r="K34" s="4"/>
      <c r="L34" s="4"/>
      <c r="M34" s="4"/>
      <c r="P34" s="4">
        <f t="shared" si="0"/>
        <v>0</v>
      </c>
    </row>
    <row r="35" spans="1:18" x14ac:dyDescent="0.2">
      <c r="A35" s="1" t="s">
        <v>19</v>
      </c>
      <c r="B35" s="7"/>
      <c r="C35" s="7"/>
      <c r="D35" s="7"/>
      <c r="E35" s="7"/>
      <c r="F35" s="4">
        <v>1049.75</v>
      </c>
      <c r="G35" s="4"/>
      <c r="H35" s="4"/>
      <c r="I35" s="4"/>
      <c r="J35" s="4">
        <f t="shared" si="2"/>
        <v>1049.75</v>
      </c>
      <c r="K35" s="4"/>
      <c r="L35" s="4"/>
      <c r="M35" s="4"/>
      <c r="P35" s="4">
        <f t="shared" si="0"/>
        <v>0</v>
      </c>
    </row>
    <row r="36" spans="1:18" x14ac:dyDescent="0.2">
      <c r="A36" s="1" t="s">
        <v>77</v>
      </c>
      <c r="B36" s="7"/>
      <c r="C36" s="7"/>
      <c r="D36" s="7"/>
      <c r="E36" s="7"/>
      <c r="F36" s="4">
        <v>133.34</v>
      </c>
      <c r="G36" s="4"/>
      <c r="H36" s="4"/>
      <c r="I36" s="4"/>
      <c r="J36" s="4">
        <f t="shared" si="2"/>
        <v>133.34</v>
      </c>
      <c r="K36" s="4"/>
      <c r="L36" s="4"/>
      <c r="M36" s="4"/>
      <c r="P36" s="4"/>
    </row>
    <row r="37" spans="1:18" x14ac:dyDescent="0.2">
      <c r="A37" s="1" t="s">
        <v>8</v>
      </c>
      <c r="B37" s="7"/>
      <c r="C37" s="7"/>
      <c r="D37" s="7"/>
      <c r="E37" s="7"/>
      <c r="F37" s="4"/>
      <c r="G37" s="4"/>
      <c r="H37" s="4"/>
      <c r="I37" s="4"/>
      <c r="J37" s="4">
        <f t="shared" si="2"/>
        <v>0</v>
      </c>
      <c r="K37" s="4"/>
      <c r="L37" s="4"/>
      <c r="M37" s="4"/>
      <c r="P37" s="4">
        <f t="shared" si="0"/>
        <v>0</v>
      </c>
    </row>
    <row r="38" spans="1:18" x14ac:dyDescent="0.2">
      <c r="A38" s="1" t="s">
        <v>9</v>
      </c>
      <c r="B38" s="7">
        <v>0</v>
      </c>
      <c r="C38" s="7">
        <v>0</v>
      </c>
      <c r="D38" s="7"/>
      <c r="E38" s="7"/>
      <c r="F38" s="4"/>
      <c r="G38" s="4"/>
      <c r="H38" s="4"/>
      <c r="I38" s="4"/>
      <c r="J38" s="4">
        <f t="shared" si="2"/>
        <v>0</v>
      </c>
      <c r="K38" s="4"/>
      <c r="L38" s="4" t="s">
        <v>65</v>
      </c>
      <c r="M38" s="4"/>
      <c r="P38" s="4"/>
    </row>
    <row r="39" spans="1:18" x14ac:dyDescent="0.2">
      <c r="A39" s="1" t="s">
        <v>10</v>
      </c>
      <c r="B39" s="7"/>
      <c r="C39" s="7"/>
      <c r="D39" s="7"/>
      <c r="E39" s="7"/>
      <c r="F39" s="4">
        <f>88.33+54.33+88.33+54.33+54.33+88.33+54.33+54.33+54.33</f>
        <v>590.97</v>
      </c>
      <c r="G39" s="4"/>
      <c r="H39" s="4"/>
      <c r="I39" s="4"/>
      <c r="J39" s="4">
        <f t="shared" si="2"/>
        <v>590.97</v>
      </c>
      <c r="K39" s="4"/>
      <c r="L39" s="4"/>
      <c r="M39" s="4"/>
      <c r="P39" s="4">
        <f t="shared" si="0"/>
        <v>0</v>
      </c>
    </row>
    <row r="40" spans="1:18" x14ac:dyDescent="0.2">
      <c r="A40" s="1" t="s">
        <v>11</v>
      </c>
      <c r="B40" s="7"/>
      <c r="C40" s="7"/>
      <c r="D40" s="7"/>
      <c r="E40" s="7"/>
      <c r="F40" s="4">
        <f>10.67+10.66+10.67</f>
        <v>32</v>
      </c>
      <c r="G40" s="4"/>
      <c r="H40" s="4"/>
      <c r="I40" s="4"/>
      <c r="J40" s="4">
        <f t="shared" si="2"/>
        <v>32</v>
      </c>
      <c r="K40" s="4"/>
      <c r="L40" s="4"/>
      <c r="M40" s="4"/>
      <c r="P40" s="4">
        <f t="shared" si="0"/>
        <v>0</v>
      </c>
    </row>
    <row r="41" spans="1:18" x14ac:dyDescent="0.2">
      <c r="A41" s="1" t="s">
        <v>20</v>
      </c>
      <c r="B41" s="7"/>
      <c r="C41" s="7"/>
      <c r="D41" s="7"/>
      <c r="E41" s="7"/>
      <c r="F41" s="4">
        <f>1545+1405</f>
        <v>2950</v>
      </c>
      <c r="G41" s="4">
        <v>1545</v>
      </c>
      <c r="H41" s="4"/>
      <c r="I41" s="4"/>
      <c r="J41" s="4">
        <f>B41-C41+D41-E41+F41-G41+H41-I41</f>
        <v>1405</v>
      </c>
      <c r="K41" s="4"/>
      <c r="L41" s="4"/>
      <c r="M41" s="4"/>
      <c r="P41" s="4">
        <f t="shared" si="0"/>
        <v>0</v>
      </c>
    </row>
    <row r="42" spans="1:18" x14ac:dyDescent="0.2">
      <c r="A42" s="1" t="s">
        <v>12</v>
      </c>
      <c r="B42" s="7"/>
      <c r="C42" s="7"/>
      <c r="D42" s="7"/>
      <c r="E42" s="7"/>
      <c r="F42" s="4">
        <v>2505.9499999999998</v>
      </c>
      <c r="G42" s="4"/>
      <c r="H42" s="4"/>
      <c r="I42" s="4"/>
      <c r="J42" s="4">
        <f t="shared" si="2"/>
        <v>2505.9499999999998</v>
      </c>
      <c r="K42" s="4"/>
      <c r="L42" s="4"/>
      <c r="M42" s="4"/>
      <c r="P42" s="4">
        <f t="shared" si="0"/>
        <v>0</v>
      </c>
    </row>
    <row r="43" spans="1:18" x14ac:dyDescent="0.2">
      <c r="A43" s="1" t="s">
        <v>22</v>
      </c>
      <c r="B43" s="7"/>
      <c r="C43" s="7"/>
      <c r="D43" s="7"/>
      <c r="E43" s="7"/>
      <c r="F43" s="4"/>
      <c r="G43" s="4"/>
      <c r="H43" s="4"/>
      <c r="I43" s="4"/>
      <c r="J43" s="4">
        <f t="shared" si="2"/>
        <v>0</v>
      </c>
      <c r="K43" s="4"/>
      <c r="L43" s="4"/>
      <c r="M43" s="4"/>
      <c r="P43" s="4">
        <f t="shared" si="0"/>
        <v>0</v>
      </c>
    </row>
    <row r="44" spans="1:18" x14ac:dyDescent="0.2">
      <c r="A44" s="1" t="s">
        <v>23</v>
      </c>
      <c r="B44" s="7"/>
      <c r="C44" s="7"/>
      <c r="D44" s="7"/>
      <c r="E44" s="7"/>
      <c r="F44" s="4"/>
      <c r="G44" s="4"/>
      <c r="H44" s="4"/>
      <c r="I44" s="4"/>
      <c r="J44" s="4">
        <f t="shared" si="2"/>
        <v>0</v>
      </c>
      <c r="K44" s="4"/>
      <c r="L44" s="4"/>
      <c r="M44" s="4"/>
      <c r="P44" s="4">
        <f t="shared" si="0"/>
        <v>0</v>
      </c>
    </row>
    <row r="45" spans="1:18" x14ac:dyDescent="0.2">
      <c r="A45" s="1" t="s">
        <v>13</v>
      </c>
      <c r="B45" s="7"/>
      <c r="C45" s="7"/>
      <c r="D45" s="7"/>
      <c r="E45" s="7"/>
      <c r="F45" s="4"/>
      <c r="G45" s="4"/>
      <c r="H45" s="4"/>
      <c r="I45" s="4"/>
      <c r="J45" s="4">
        <f t="shared" si="2"/>
        <v>0</v>
      </c>
      <c r="K45" s="4"/>
      <c r="L45" s="4"/>
      <c r="M45" s="4"/>
      <c r="P45" s="4">
        <f t="shared" si="0"/>
        <v>0</v>
      </c>
    </row>
    <row r="46" spans="1:18" x14ac:dyDescent="0.2">
      <c r="A46" s="1" t="s">
        <v>24</v>
      </c>
      <c r="B46" s="7"/>
      <c r="C46" s="7"/>
      <c r="D46" s="7"/>
      <c r="E46" s="7"/>
      <c r="F46" s="4"/>
      <c r="G46" s="4"/>
      <c r="H46" s="4"/>
      <c r="I46" s="4"/>
      <c r="J46" s="4"/>
      <c r="K46" s="4"/>
      <c r="L46" s="4"/>
      <c r="M46" s="4"/>
      <c r="P46" s="4">
        <f t="shared" si="0"/>
        <v>0</v>
      </c>
    </row>
    <row r="47" spans="1:18" x14ac:dyDescent="0.2">
      <c r="B47" s="7"/>
      <c r="C47" s="7"/>
      <c r="D47" s="7"/>
      <c r="E47" s="7"/>
      <c r="F47" s="4"/>
      <c r="G47" s="4"/>
      <c r="H47" s="4"/>
      <c r="I47" s="4"/>
      <c r="J47" s="4"/>
      <c r="K47" s="4"/>
      <c r="L47" s="4"/>
      <c r="M47" s="4"/>
      <c r="P47" s="4"/>
    </row>
    <row r="48" spans="1:18" x14ac:dyDescent="0.2">
      <c r="A48" s="1" t="s">
        <v>25</v>
      </c>
      <c r="B48" s="7"/>
      <c r="C48" s="7">
        <v>2568.1999999999998</v>
      </c>
      <c r="D48" s="7"/>
      <c r="E48" s="7"/>
      <c r="F48" s="4">
        <f>1358.99+3876.79+9578.09</f>
        <v>14813.869999999999</v>
      </c>
      <c r="G48" s="4">
        <v>15840.46</v>
      </c>
      <c r="H48" s="4">
        <v>3594.79</v>
      </c>
      <c r="I48" s="4"/>
      <c r="J48" s="4"/>
      <c r="K48" s="4"/>
      <c r="L48" s="4"/>
      <c r="M48" s="4"/>
      <c r="P48" s="4">
        <f t="shared" si="0"/>
        <v>-9.0949470177292824E-13</v>
      </c>
    </row>
    <row r="49" spans="1:16" x14ac:dyDescent="0.2">
      <c r="B49" s="7"/>
      <c r="C49" s="7"/>
      <c r="D49" s="4"/>
      <c r="E49" s="4"/>
      <c r="F49" s="4"/>
      <c r="G49" s="4"/>
      <c r="H49" s="4"/>
      <c r="I49" s="4"/>
      <c r="J49" s="4"/>
      <c r="K49" s="4"/>
      <c r="L49" s="4"/>
      <c r="M49" s="4"/>
      <c r="P49" s="4">
        <f t="shared" si="0"/>
        <v>0</v>
      </c>
    </row>
    <row r="50" spans="1:16" x14ac:dyDescent="0.2">
      <c r="A50" s="1" t="s">
        <v>27</v>
      </c>
      <c r="B50" s="4"/>
      <c r="C50" s="4">
        <f>880127.24+61328.64+77022.76+57055.62</f>
        <v>1075534.26</v>
      </c>
      <c r="D50" s="4"/>
      <c r="E50" s="4"/>
      <c r="F50" s="4"/>
      <c r="G50" s="4"/>
      <c r="H50" s="4"/>
      <c r="I50" s="4"/>
      <c r="J50" s="4"/>
      <c r="K50" s="4"/>
      <c r="L50" s="4"/>
      <c r="M50" s="4">
        <f>C50-F50+G50</f>
        <v>1075534.26</v>
      </c>
      <c r="P50" s="4">
        <f t="shared" si="0"/>
        <v>0</v>
      </c>
    </row>
    <row r="51" spans="1:16" x14ac:dyDescent="0.2">
      <c r="B51" s="4"/>
      <c r="C51" s="4"/>
      <c r="D51" s="4"/>
      <c r="E51" s="4"/>
      <c r="F51" s="4"/>
      <c r="G51" s="4"/>
      <c r="H51" s="4"/>
      <c r="I51" s="4"/>
      <c r="J51" s="5"/>
      <c r="K51" s="5"/>
      <c r="L51" s="5"/>
      <c r="M51" s="5"/>
    </row>
    <row r="52" spans="1:16" ht="15" thickBot="1" x14ac:dyDescent="0.25">
      <c r="B52" s="6">
        <f t="shared" ref="B52:J52" si="3">SUM(B6:B51)</f>
        <v>1078102.46</v>
      </c>
      <c r="C52" s="6">
        <f t="shared" si="3"/>
        <v>1078102.46</v>
      </c>
      <c r="D52" s="6">
        <f t="shared" si="3"/>
        <v>0</v>
      </c>
      <c r="E52" s="6">
        <f t="shared" si="3"/>
        <v>0</v>
      </c>
      <c r="F52" s="6">
        <f t="shared" si="3"/>
        <v>273279.29000000004</v>
      </c>
      <c r="G52" s="6">
        <f t="shared" si="3"/>
        <v>273279.29000000004</v>
      </c>
      <c r="H52" s="6">
        <f t="shared" si="3"/>
        <v>3594.79</v>
      </c>
      <c r="I52" s="6">
        <f t="shared" si="3"/>
        <v>0</v>
      </c>
      <c r="J52" s="8">
        <f t="shared" si="3"/>
        <v>13411.099999999999</v>
      </c>
      <c r="K52" s="8">
        <f t="shared" ref="K52:M52" si="4">SUM(K6:K51)</f>
        <v>77659.66</v>
      </c>
      <c r="L52" s="8">
        <f t="shared" si="4"/>
        <v>1143377.6100000001</v>
      </c>
      <c r="M52" s="8">
        <f t="shared" si="4"/>
        <v>1075534.26</v>
      </c>
    </row>
    <row r="53" spans="1:16" ht="15" thickTop="1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6" x14ac:dyDescent="0.2">
      <c r="B54" s="4"/>
      <c r="C54" s="4">
        <f>C52-B52</f>
        <v>0</v>
      </c>
      <c r="D54" s="4"/>
      <c r="E54" s="4">
        <f>E52-D52</f>
        <v>0</v>
      </c>
      <c r="F54" s="4"/>
      <c r="G54" s="4">
        <f>G52-F52</f>
        <v>0</v>
      </c>
      <c r="H54" s="4"/>
      <c r="I54" s="4"/>
      <c r="J54" s="4">
        <f>K52-J52</f>
        <v>64248.560000000005</v>
      </c>
      <c r="K54" s="4"/>
      <c r="L54" s="4"/>
      <c r="M54" s="4">
        <f>J54</f>
        <v>64248.560000000005</v>
      </c>
    </row>
    <row r="55" spans="1:16" x14ac:dyDescent="0.2">
      <c r="B55" s="4"/>
      <c r="C55" s="4"/>
      <c r="D55" s="4"/>
      <c r="E55" s="4"/>
      <c r="F55" s="4"/>
      <c r="G55" s="4">
        <f>G54/2</f>
        <v>0</v>
      </c>
      <c r="H55" s="4"/>
      <c r="I55" s="4"/>
      <c r="J55" s="4"/>
      <c r="K55" s="4"/>
      <c r="L55" s="4">
        <f>I52</f>
        <v>0</v>
      </c>
      <c r="M55" s="4">
        <f>H52</f>
        <v>3594.79</v>
      </c>
    </row>
    <row r="56" spans="1:16" ht="15.75" thickBot="1" x14ac:dyDescent="0.3">
      <c r="B56" s="4"/>
      <c r="C56" s="4">
        <f>C54/2</f>
        <v>0</v>
      </c>
      <c r="D56" s="4"/>
      <c r="E56" s="4"/>
      <c r="F56" s="4"/>
      <c r="G56" s="4"/>
      <c r="H56" s="4"/>
      <c r="I56" s="4"/>
      <c r="J56" s="9">
        <f>J54+J52</f>
        <v>77659.66</v>
      </c>
      <c r="K56" s="9">
        <f>K52</f>
        <v>77659.66</v>
      </c>
      <c r="L56" s="9">
        <f>SUM(L52:L55)</f>
        <v>1143377.6100000001</v>
      </c>
      <c r="M56" s="9">
        <f>SUM(M52:M55)</f>
        <v>1143377.6100000001</v>
      </c>
    </row>
    <row r="57" spans="1:16" ht="15" thickTop="1" x14ac:dyDescent="0.2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6" x14ac:dyDescent="0.2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>
        <f>L56-M56</f>
        <v>0</v>
      </c>
    </row>
    <row r="59" spans="1:16" x14ac:dyDescent="0.2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6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6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6" x14ac:dyDescent="0.2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6" x14ac:dyDescent="0.2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6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2:13" x14ac:dyDescent="0.2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2:13" x14ac:dyDescent="0.2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2:13" x14ac:dyDescent="0.2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2:13" x14ac:dyDescent="0.2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2:13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2:13" x14ac:dyDescent="0.2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2:13" x14ac:dyDescent="0.2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13" x14ac:dyDescent="0.2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2:13" x14ac:dyDescent="0.2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2:13" x14ac:dyDescent="0.2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2:13" x14ac:dyDescent="0.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2:13" x14ac:dyDescent="0.2">
      <c r="B76" s="4"/>
      <c r="C76" s="4"/>
      <c r="D76" s="4"/>
      <c r="E76" s="4"/>
      <c r="F76" s="4"/>
      <c r="G76" s="4"/>
      <c r="H76" s="4"/>
      <c r="I76" s="4"/>
      <c r="J76" s="24"/>
      <c r="K76" s="24"/>
      <c r="L76" s="4"/>
      <c r="M76" s="4"/>
    </row>
    <row r="77" spans="2:13" x14ac:dyDescent="0.2">
      <c r="B77" s="4"/>
      <c r="C77" s="4"/>
      <c r="D77" s="4"/>
      <c r="E77" s="4"/>
      <c r="F77" s="4"/>
      <c r="G77" s="4"/>
      <c r="H77" s="4"/>
      <c r="I77" s="4"/>
      <c r="J77" s="24"/>
      <c r="K77" s="24"/>
      <c r="L77" s="4"/>
      <c r="M77" s="4"/>
    </row>
    <row r="78" spans="2:13" x14ac:dyDescent="0.2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2:13" x14ac:dyDescent="0.2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</sheetData>
  <mergeCells count="5">
    <mergeCell ref="B4:C4"/>
    <mergeCell ref="L4:M4"/>
    <mergeCell ref="F4:G4"/>
    <mergeCell ref="D4:E4"/>
    <mergeCell ref="J4:K4"/>
  </mergeCells>
  <printOptions gridLines="1"/>
  <pageMargins left="0.31496062992125984" right="1.1023622047244095" top="0.55118110236220474" bottom="0.55118110236220474" header="0.31496062992125984" footer="0.31496062992125984"/>
  <pageSetup paperSize="9" scale="62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0"/>
  <sheetViews>
    <sheetView tabSelected="1" topLeftCell="A30" workbookViewId="0">
      <selection activeCell="D32" sqref="D32"/>
    </sheetView>
  </sheetViews>
  <sheetFormatPr defaultColWidth="8.85546875" defaultRowHeight="12.75" x14ac:dyDescent="0.2"/>
  <cols>
    <col min="1" max="1" width="36.5703125" style="16" customWidth="1"/>
    <col min="2" max="3" width="11.7109375" style="16" customWidth="1"/>
    <col min="4" max="4" width="12.85546875" style="16" bestFit="1" customWidth="1"/>
    <col min="5" max="5" width="11.7109375" style="16" customWidth="1"/>
    <col min="6" max="16384" width="8.85546875" style="16"/>
  </cols>
  <sheetData>
    <row r="1" spans="1:6" ht="15.75" x14ac:dyDescent="0.25">
      <c r="A1" s="18" t="s">
        <v>42</v>
      </c>
    </row>
    <row r="2" spans="1:6" ht="15.75" x14ac:dyDescent="0.25">
      <c r="A2" s="18" t="s">
        <v>41</v>
      </c>
    </row>
    <row r="3" spans="1:6" ht="15.75" x14ac:dyDescent="0.25">
      <c r="A3" s="18" t="s">
        <v>84</v>
      </c>
    </row>
    <row r="4" spans="1:6" ht="15.75" x14ac:dyDescent="0.25">
      <c r="A4" s="18"/>
    </row>
    <row r="5" spans="1:6" x14ac:dyDescent="0.2">
      <c r="B5" s="19" t="s">
        <v>46</v>
      </c>
      <c r="C5" s="19" t="s">
        <v>46</v>
      </c>
      <c r="D5" s="19" t="s">
        <v>46</v>
      </c>
    </row>
    <row r="6" spans="1:6" x14ac:dyDescent="0.2">
      <c r="B6" s="20"/>
      <c r="C6" s="20"/>
      <c r="D6" s="20"/>
      <c r="E6" s="20"/>
      <c r="F6" s="20"/>
    </row>
    <row r="7" spans="1:6" ht="15" x14ac:dyDescent="0.25">
      <c r="A7" s="2" t="s">
        <v>43</v>
      </c>
      <c r="B7" s="20"/>
      <c r="C7" s="20"/>
      <c r="D7" s="20"/>
      <c r="E7" s="20"/>
      <c r="F7" s="20"/>
    </row>
    <row r="8" spans="1:6" ht="14.25" x14ac:dyDescent="0.2">
      <c r="A8" s="1" t="s">
        <v>44</v>
      </c>
      <c r="B8" s="20">
        <f>ETB!K21</f>
        <v>70305.210000000006</v>
      </c>
      <c r="C8" s="20"/>
      <c r="D8" s="20"/>
      <c r="E8" s="20"/>
      <c r="F8" s="20"/>
    </row>
    <row r="9" spans="1:6" ht="14.25" x14ac:dyDescent="0.2">
      <c r="A9" s="1" t="s">
        <v>45</v>
      </c>
      <c r="B9" s="22">
        <f>ETB!K23</f>
        <v>2.34</v>
      </c>
      <c r="C9" s="22"/>
      <c r="D9" s="20"/>
      <c r="E9" s="20"/>
      <c r="F9" s="20"/>
    </row>
    <row r="10" spans="1:6" ht="14.25" x14ac:dyDescent="0.2">
      <c r="A10" s="1" t="s">
        <v>37</v>
      </c>
      <c r="B10" s="21">
        <f>ETB!K26</f>
        <v>0</v>
      </c>
      <c r="D10" s="20"/>
      <c r="E10" s="20"/>
      <c r="F10" s="20"/>
    </row>
    <row r="11" spans="1:6" ht="14.25" x14ac:dyDescent="0.2">
      <c r="A11" s="1"/>
      <c r="B11" s="20"/>
      <c r="C11" s="22">
        <f>SUM(B8:B10)</f>
        <v>70307.55</v>
      </c>
      <c r="D11" s="20"/>
      <c r="E11" s="20"/>
      <c r="F11" s="20"/>
    </row>
    <row r="12" spans="1:6" ht="14.25" x14ac:dyDescent="0.2">
      <c r="A12" s="1"/>
      <c r="B12" s="20"/>
      <c r="C12" s="22"/>
      <c r="D12" s="20"/>
      <c r="E12" s="20"/>
      <c r="F12" s="20"/>
    </row>
    <row r="13" spans="1:6" ht="15" x14ac:dyDescent="0.25">
      <c r="A13" s="2" t="s">
        <v>47</v>
      </c>
      <c r="B13" s="20"/>
      <c r="C13" s="22"/>
      <c r="D13" s="20"/>
      <c r="E13" s="20"/>
      <c r="F13" s="20"/>
    </row>
    <row r="14" spans="1:6" ht="14.25" x14ac:dyDescent="0.2">
      <c r="A14" s="1" t="s">
        <v>48</v>
      </c>
      <c r="B14" s="20">
        <f>ETB!J41+ETB!J42</f>
        <v>3910.95</v>
      </c>
      <c r="C14" s="20"/>
      <c r="D14" s="20"/>
      <c r="E14" s="20"/>
      <c r="F14" s="20"/>
    </row>
    <row r="15" spans="1:6" ht="14.25" x14ac:dyDescent="0.2">
      <c r="A15" s="1" t="s">
        <v>22</v>
      </c>
      <c r="B15" s="20">
        <f>ETB!J43</f>
        <v>0</v>
      </c>
      <c r="C15" s="20"/>
      <c r="D15" s="20"/>
      <c r="E15" s="20"/>
      <c r="F15" s="20"/>
    </row>
    <row r="16" spans="1:6" ht="14.25" x14ac:dyDescent="0.2">
      <c r="A16" s="1" t="s">
        <v>49</v>
      </c>
      <c r="B16" s="20">
        <f>ETB!J39+ETB!J40</f>
        <v>622.97</v>
      </c>
      <c r="C16" s="20"/>
      <c r="D16" s="20"/>
      <c r="E16" s="20"/>
      <c r="F16" s="20"/>
    </row>
    <row r="17" spans="1:6" ht="14.25" x14ac:dyDescent="0.2">
      <c r="A17" s="1" t="s">
        <v>38</v>
      </c>
      <c r="B17" s="20">
        <f>ETB!J31</f>
        <v>0</v>
      </c>
      <c r="C17" s="20"/>
      <c r="D17" s="20"/>
      <c r="E17" s="20"/>
      <c r="F17" s="20"/>
    </row>
    <row r="18" spans="1:6" ht="14.25" x14ac:dyDescent="0.2">
      <c r="A18" s="1" t="s">
        <v>21</v>
      </c>
      <c r="B18" s="20">
        <f>ETB!J32</f>
        <v>714.37</v>
      </c>
      <c r="C18" s="20"/>
      <c r="D18" s="20"/>
      <c r="E18" s="20"/>
      <c r="F18" s="20"/>
    </row>
    <row r="19" spans="1:6" ht="14.25" x14ac:dyDescent="0.2">
      <c r="A19" s="1" t="s">
        <v>66</v>
      </c>
      <c r="B19" s="20">
        <f>ETB!J30</f>
        <v>6979.72</v>
      </c>
      <c r="C19" s="20"/>
      <c r="D19" s="20"/>
      <c r="E19" s="20"/>
      <c r="F19" s="20"/>
    </row>
    <row r="20" spans="1:6" ht="14.25" x14ac:dyDescent="0.2">
      <c r="A20" s="1" t="s">
        <v>19</v>
      </c>
      <c r="B20" s="20">
        <f>ETB!J35</f>
        <v>1049.75</v>
      </c>
      <c r="C20" s="20"/>
      <c r="D20" s="20"/>
      <c r="E20" s="20"/>
      <c r="F20" s="20"/>
    </row>
    <row r="21" spans="1:6" ht="14.25" x14ac:dyDescent="0.2">
      <c r="A21" s="1" t="s">
        <v>8</v>
      </c>
      <c r="B21" s="20">
        <f>ETB!J37</f>
        <v>0</v>
      </c>
      <c r="C21" s="20"/>
      <c r="D21" s="20"/>
      <c r="E21" s="20"/>
      <c r="F21" s="20"/>
    </row>
    <row r="22" spans="1:6" ht="14.25" x14ac:dyDescent="0.2">
      <c r="A22" s="1" t="s">
        <v>13</v>
      </c>
      <c r="B22" s="21">
        <f>ETB!J45</f>
        <v>0</v>
      </c>
      <c r="D22" s="20"/>
      <c r="E22" s="20"/>
      <c r="F22" s="20"/>
    </row>
    <row r="23" spans="1:6" x14ac:dyDescent="0.2">
      <c r="B23" s="20"/>
      <c r="C23" s="20">
        <f>SUM(B14:B22)</f>
        <v>13277.76</v>
      </c>
      <c r="D23" s="20"/>
      <c r="E23" s="20"/>
      <c r="F23" s="20"/>
    </row>
    <row r="24" spans="1:6" x14ac:dyDescent="0.2">
      <c r="B24" s="20"/>
      <c r="C24" s="20"/>
      <c r="D24" s="20"/>
      <c r="E24" s="20"/>
      <c r="F24" s="20"/>
    </row>
    <row r="25" spans="1:6" x14ac:dyDescent="0.2">
      <c r="B25" s="20"/>
      <c r="C25" s="21"/>
      <c r="D25" s="20"/>
      <c r="E25" s="20"/>
      <c r="F25" s="20"/>
    </row>
    <row r="26" spans="1:6" ht="15.75" thickBot="1" x14ac:dyDescent="0.3">
      <c r="A26" s="2" t="s">
        <v>50</v>
      </c>
      <c r="B26" s="20"/>
      <c r="C26" s="23">
        <f>C11-C23</f>
        <v>57029.79</v>
      </c>
      <c r="D26" s="20"/>
      <c r="E26" s="20"/>
      <c r="F26" s="20"/>
    </row>
    <row r="27" spans="1:6" ht="13.5" thickTop="1" x14ac:dyDescent="0.2">
      <c r="B27" s="20"/>
      <c r="C27" s="20"/>
      <c r="D27" s="20"/>
      <c r="E27" s="20"/>
      <c r="F27" s="20"/>
    </row>
    <row r="28" spans="1:6" x14ac:dyDescent="0.2">
      <c r="B28" s="20"/>
      <c r="C28" s="20"/>
      <c r="D28" s="20"/>
      <c r="E28" s="20"/>
      <c r="F28" s="20"/>
    </row>
    <row r="29" spans="1:6" x14ac:dyDescent="0.2">
      <c r="B29" s="20"/>
      <c r="C29" s="20"/>
      <c r="D29" s="20"/>
      <c r="E29" s="20"/>
      <c r="F29" s="20"/>
    </row>
    <row r="30" spans="1:6" ht="15.75" x14ac:dyDescent="0.25">
      <c r="A30" s="18" t="s">
        <v>85</v>
      </c>
      <c r="B30" s="20"/>
      <c r="C30" s="20"/>
      <c r="D30" s="20"/>
      <c r="E30" s="20"/>
      <c r="F30" s="20"/>
    </row>
    <row r="31" spans="1:6" x14ac:dyDescent="0.2">
      <c r="A31" s="16" t="s">
        <v>65</v>
      </c>
      <c r="B31" s="20"/>
      <c r="C31" s="20"/>
      <c r="D31" s="20"/>
      <c r="E31" s="20"/>
      <c r="F31" s="20"/>
    </row>
    <row r="32" spans="1:6" ht="15" x14ac:dyDescent="0.25">
      <c r="A32" s="2" t="s">
        <v>51</v>
      </c>
      <c r="B32" s="20"/>
      <c r="C32" s="20"/>
      <c r="D32" s="20"/>
      <c r="E32" s="20"/>
      <c r="F32" s="20"/>
    </row>
    <row r="33" spans="1:6" ht="15" x14ac:dyDescent="0.25">
      <c r="A33" s="2" t="s">
        <v>52</v>
      </c>
      <c r="B33" s="20"/>
      <c r="C33" s="20"/>
      <c r="D33" s="20"/>
      <c r="E33" s="20"/>
      <c r="F33" s="20"/>
    </row>
    <row r="34" spans="1:6" ht="14.25" x14ac:dyDescent="0.2">
      <c r="A34" s="1" t="s">
        <v>53</v>
      </c>
      <c r="B34" s="20"/>
      <c r="C34" s="20"/>
      <c r="D34" s="20"/>
      <c r="E34" s="20"/>
      <c r="F34" s="20"/>
    </row>
    <row r="35" spans="1:6" ht="14.25" x14ac:dyDescent="0.2">
      <c r="A35" s="1" t="s">
        <v>70</v>
      </c>
      <c r="B35" s="20"/>
      <c r="C35" s="20">
        <f>ETB!L7</f>
        <v>605381.6</v>
      </c>
      <c r="E35" s="20"/>
      <c r="F35" s="20"/>
    </row>
    <row r="36" spans="1:6" ht="14.25" x14ac:dyDescent="0.2">
      <c r="A36" s="1" t="s">
        <v>69</v>
      </c>
      <c r="B36" s="20"/>
      <c r="C36" s="21">
        <f>ETB!L9</f>
        <v>220500</v>
      </c>
      <c r="D36" s="20">
        <f>C36+C35</f>
        <v>825881.59999999998</v>
      </c>
      <c r="E36" s="20"/>
      <c r="F36" s="20"/>
    </row>
    <row r="37" spans="1:6" ht="14.25" x14ac:dyDescent="0.2">
      <c r="A37" s="1"/>
      <c r="B37" s="20"/>
      <c r="C37" s="20"/>
      <c r="D37" s="20"/>
      <c r="E37" s="20"/>
      <c r="F37" s="20"/>
    </row>
    <row r="38" spans="1:6" ht="15" x14ac:dyDescent="0.25">
      <c r="A38" s="2" t="s">
        <v>54</v>
      </c>
      <c r="B38" s="20"/>
      <c r="C38" s="20"/>
      <c r="D38" s="20"/>
      <c r="E38" s="20"/>
      <c r="F38" s="20"/>
    </row>
    <row r="39" spans="1:6" ht="14.25" x14ac:dyDescent="0.2">
      <c r="A39" s="1" t="s">
        <v>2</v>
      </c>
      <c r="B39" s="20">
        <f>ETB!L28+ETB!I52</f>
        <v>8863.0399999999936</v>
      </c>
      <c r="C39" s="20"/>
      <c r="E39" s="20"/>
      <c r="F39" s="20"/>
    </row>
    <row r="40" spans="1:6" ht="14.25" x14ac:dyDescent="0.2">
      <c r="A40" s="1" t="s">
        <v>55</v>
      </c>
      <c r="B40" s="20">
        <f>ETB!L13</f>
        <v>263917.67</v>
      </c>
      <c r="C40" s="20"/>
      <c r="E40" s="20"/>
      <c r="F40" s="20"/>
    </row>
    <row r="41" spans="1:6" ht="14.25" x14ac:dyDescent="0.2">
      <c r="A41" s="1" t="s">
        <v>56</v>
      </c>
      <c r="B41" s="20">
        <f>ETB!L16</f>
        <v>21362.79</v>
      </c>
      <c r="C41" s="20"/>
      <c r="E41" s="20"/>
      <c r="F41" s="20"/>
    </row>
    <row r="42" spans="1:6" ht="14.25" x14ac:dyDescent="0.2">
      <c r="A42" s="1" t="s">
        <v>57</v>
      </c>
      <c r="B42" s="21">
        <f>ETB!L17+ETB!L18</f>
        <v>23352.510000000002</v>
      </c>
      <c r="C42" s="20"/>
      <c r="E42" s="20"/>
      <c r="F42" s="20"/>
    </row>
    <row r="43" spans="1:6" ht="14.25" x14ac:dyDescent="0.2">
      <c r="A43" s="1"/>
      <c r="B43" s="20"/>
      <c r="C43" s="20">
        <f>SUM(B38:B42)</f>
        <v>317496.00999999995</v>
      </c>
      <c r="E43" s="20"/>
      <c r="F43" s="20"/>
    </row>
    <row r="44" spans="1:6" ht="14.25" x14ac:dyDescent="0.2">
      <c r="A44" s="1"/>
      <c r="B44" s="20"/>
      <c r="C44" s="20"/>
      <c r="E44" s="20"/>
      <c r="F44" s="20"/>
    </row>
    <row r="45" spans="1:6" ht="15" x14ac:dyDescent="0.25">
      <c r="A45" s="2" t="s">
        <v>58</v>
      </c>
      <c r="B45" s="22"/>
      <c r="C45" s="20"/>
      <c r="E45" s="20"/>
      <c r="F45" s="20"/>
    </row>
    <row r="46" spans="1:6" ht="14.25" x14ac:dyDescent="0.2">
      <c r="A46" s="1" t="s">
        <v>59</v>
      </c>
      <c r="B46" s="22">
        <f>ETB!H52</f>
        <v>3594.79</v>
      </c>
      <c r="C46" s="20"/>
      <c r="E46" s="20"/>
      <c r="F46" s="20"/>
    </row>
    <row r="47" spans="1:6" ht="14.25" x14ac:dyDescent="0.2">
      <c r="A47" s="1" t="s">
        <v>67</v>
      </c>
      <c r="B47" s="21">
        <f>ETB!M11</f>
        <v>0</v>
      </c>
      <c r="C47" s="20"/>
      <c r="E47" s="20"/>
      <c r="F47" s="20"/>
    </row>
    <row r="48" spans="1:6" ht="14.25" x14ac:dyDescent="0.2">
      <c r="A48" s="1"/>
      <c r="B48" s="22"/>
      <c r="C48" s="20">
        <f>B47+B46</f>
        <v>3594.79</v>
      </c>
      <c r="E48" s="20"/>
      <c r="F48" s="20"/>
    </row>
    <row r="49" spans="1:6" ht="14.25" x14ac:dyDescent="0.2">
      <c r="A49" s="1"/>
      <c r="B49" s="20"/>
      <c r="C49" s="21"/>
      <c r="E49" s="20"/>
      <c r="F49" s="20"/>
    </row>
    <row r="50" spans="1:6" ht="15" x14ac:dyDescent="0.25">
      <c r="A50" s="2" t="s">
        <v>60</v>
      </c>
      <c r="B50" s="20"/>
      <c r="C50" s="20"/>
      <c r="D50" s="20">
        <f>C43-C48</f>
        <v>313901.21999999997</v>
      </c>
      <c r="E50" s="20"/>
      <c r="F50" s="20"/>
    </row>
    <row r="51" spans="1:6" ht="14.25" x14ac:dyDescent="0.2">
      <c r="A51" s="1"/>
      <c r="B51" s="20"/>
      <c r="C51" s="20"/>
      <c r="D51" s="20"/>
      <c r="E51" s="20"/>
      <c r="F51" s="20"/>
    </row>
    <row r="52" spans="1:6" ht="15.75" thickBot="1" x14ac:dyDescent="0.3">
      <c r="A52" s="2" t="s">
        <v>64</v>
      </c>
      <c r="B52" s="20"/>
      <c r="C52" s="20"/>
      <c r="D52" s="23">
        <f>D50+D36</f>
        <v>1139782.8199999998</v>
      </c>
      <c r="E52" s="20"/>
      <c r="F52" s="20"/>
    </row>
    <row r="53" spans="1:6" ht="15" thickTop="1" x14ac:dyDescent="0.2">
      <c r="A53" s="1"/>
      <c r="B53" s="20"/>
      <c r="C53" s="20"/>
      <c r="D53" s="20"/>
      <c r="E53" s="20"/>
      <c r="F53" s="20"/>
    </row>
    <row r="54" spans="1:6" ht="15" x14ac:dyDescent="0.25">
      <c r="A54" s="2" t="s">
        <v>61</v>
      </c>
      <c r="B54" s="20"/>
      <c r="C54" s="20"/>
      <c r="D54" s="20"/>
      <c r="E54" s="20"/>
      <c r="F54" s="20"/>
    </row>
    <row r="55" spans="1:6" ht="14.25" x14ac:dyDescent="0.2">
      <c r="A55" s="1" t="s">
        <v>62</v>
      </c>
      <c r="B55" s="20"/>
      <c r="C55" s="20"/>
      <c r="D55" s="20">
        <f>ETB!M50+ETB!M54</f>
        <v>1139782.82</v>
      </c>
      <c r="E55" s="20"/>
      <c r="F55" s="20"/>
    </row>
    <row r="56" spans="1:6" ht="14.25" x14ac:dyDescent="0.2">
      <c r="A56" s="1"/>
      <c r="B56" s="20"/>
      <c r="C56" s="20"/>
      <c r="D56" s="20"/>
      <c r="E56" s="20"/>
      <c r="F56" s="20"/>
    </row>
    <row r="57" spans="1:6" ht="15.75" thickBot="1" x14ac:dyDescent="0.3">
      <c r="A57" s="2" t="s">
        <v>63</v>
      </c>
      <c r="B57" s="20"/>
      <c r="C57" s="20"/>
      <c r="D57" s="23">
        <f>D55</f>
        <v>1139782.82</v>
      </c>
      <c r="E57" s="20"/>
      <c r="F57" s="20"/>
    </row>
    <row r="58" spans="1:6" ht="13.5" thickTop="1" x14ac:dyDescent="0.2">
      <c r="B58" s="20"/>
      <c r="C58" s="20"/>
      <c r="D58" s="20"/>
      <c r="E58" s="20"/>
      <c r="F58" s="20"/>
    </row>
    <row r="59" spans="1:6" x14ac:dyDescent="0.2">
      <c r="B59" s="20"/>
      <c r="C59" s="20"/>
      <c r="D59" s="20"/>
      <c r="E59" s="20"/>
      <c r="F59" s="20"/>
    </row>
    <row r="60" spans="1:6" x14ac:dyDescent="0.2">
      <c r="B60" s="20"/>
      <c r="C60" s="20"/>
      <c r="D60" s="20"/>
      <c r="E60" s="20">
        <f>D57-D52</f>
        <v>0</v>
      </c>
      <c r="F60" s="20"/>
    </row>
    <row r="61" spans="1:6" x14ac:dyDescent="0.2">
      <c r="B61" s="20"/>
      <c r="C61" s="20"/>
      <c r="D61" s="20"/>
      <c r="E61" s="20"/>
      <c r="F61" s="20"/>
    </row>
    <row r="62" spans="1:6" x14ac:dyDescent="0.2">
      <c r="B62" s="20"/>
      <c r="C62" s="20"/>
      <c r="D62" s="20"/>
      <c r="E62" s="20"/>
      <c r="F62" s="20"/>
    </row>
    <row r="63" spans="1:6" x14ac:dyDescent="0.2">
      <c r="B63" s="20"/>
      <c r="C63" s="20"/>
      <c r="D63" s="20"/>
      <c r="E63" s="20"/>
      <c r="F63" s="20"/>
    </row>
    <row r="64" spans="1:6" x14ac:dyDescent="0.2">
      <c r="B64" s="20"/>
      <c r="C64" s="20"/>
      <c r="D64" s="20"/>
      <c r="E64" s="20"/>
      <c r="F64" s="20"/>
    </row>
    <row r="65" spans="2:6" x14ac:dyDescent="0.2">
      <c r="B65" s="20"/>
      <c r="C65" s="20"/>
      <c r="D65" s="20"/>
      <c r="E65" s="20"/>
      <c r="F65" s="20"/>
    </row>
    <row r="66" spans="2:6" x14ac:dyDescent="0.2">
      <c r="B66" s="20"/>
      <c r="C66" s="20"/>
      <c r="D66" s="20"/>
      <c r="E66" s="20"/>
      <c r="F66" s="20"/>
    </row>
    <row r="67" spans="2:6" x14ac:dyDescent="0.2">
      <c r="B67" s="20"/>
      <c r="C67" s="20"/>
      <c r="D67" s="20"/>
      <c r="E67" s="20"/>
      <c r="F67" s="20"/>
    </row>
    <row r="68" spans="2:6" x14ac:dyDescent="0.2">
      <c r="B68" s="20"/>
      <c r="C68" s="20"/>
      <c r="D68" s="20"/>
      <c r="E68" s="20"/>
      <c r="F68" s="20"/>
    </row>
    <row r="69" spans="2:6" x14ac:dyDescent="0.2">
      <c r="B69" s="20"/>
      <c r="C69" s="20"/>
      <c r="D69" s="20"/>
      <c r="E69" s="20"/>
      <c r="F69" s="20"/>
    </row>
    <row r="70" spans="2:6" x14ac:dyDescent="0.2">
      <c r="B70" s="20"/>
      <c r="C70" s="20"/>
      <c r="D70" s="20"/>
      <c r="E70" s="20"/>
      <c r="F70" s="20"/>
    </row>
    <row r="71" spans="2:6" x14ac:dyDescent="0.2">
      <c r="B71" s="20"/>
      <c r="C71" s="20"/>
      <c r="D71" s="20"/>
      <c r="E71" s="20"/>
      <c r="F71" s="20"/>
    </row>
    <row r="72" spans="2:6" x14ac:dyDescent="0.2">
      <c r="B72" s="20"/>
      <c r="C72" s="20"/>
      <c r="D72" s="20"/>
      <c r="E72" s="20"/>
      <c r="F72" s="20"/>
    </row>
    <row r="73" spans="2:6" x14ac:dyDescent="0.2">
      <c r="B73" s="20"/>
      <c r="C73" s="20"/>
      <c r="D73" s="20"/>
      <c r="E73" s="20"/>
      <c r="F73" s="20"/>
    </row>
    <row r="74" spans="2:6" x14ac:dyDescent="0.2">
      <c r="B74" s="20"/>
      <c r="C74" s="20"/>
      <c r="D74" s="20"/>
      <c r="E74" s="20"/>
      <c r="F74" s="20"/>
    </row>
    <row r="75" spans="2:6" x14ac:dyDescent="0.2">
      <c r="B75" s="20"/>
      <c r="C75" s="20"/>
      <c r="D75" s="20"/>
      <c r="E75" s="20"/>
      <c r="F75" s="20"/>
    </row>
    <row r="76" spans="2:6" x14ac:dyDescent="0.2">
      <c r="B76" s="20"/>
      <c r="C76" s="20"/>
      <c r="D76" s="20"/>
      <c r="E76" s="20"/>
      <c r="F76" s="20"/>
    </row>
    <row r="77" spans="2:6" x14ac:dyDescent="0.2">
      <c r="B77" s="20"/>
      <c r="C77" s="20"/>
      <c r="D77" s="20"/>
      <c r="E77" s="20"/>
      <c r="F77" s="20"/>
    </row>
    <row r="78" spans="2:6" x14ac:dyDescent="0.2">
      <c r="B78" s="20"/>
      <c r="C78" s="20"/>
      <c r="D78" s="20"/>
      <c r="E78" s="20"/>
      <c r="F78" s="20"/>
    </row>
    <row r="79" spans="2:6" x14ac:dyDescent="0.2">
      <c r="B79" s="20"/>
      <c r="C79" s="20"/>
      <c r="D79" s="20"/>
      <c r="E79" s="20"/>
      <c r="F79" s="20"/>
    </row>
    <row r="80" spans="2:6" x14ac:dyDescent="0.2">
      <c r="B80" s="20"/>
      <c r="C80" s="20"/>
      <c r="D80" s="20"/>
      <c r="E80" s="20"/>
      <c r="F80" s="2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VAT Control (3)</vt:lpstr>
      <vt:lpstr>ETB</vt:lpstr>
      <vt:lpstr>Accounts</vt:lpstr>
      <vt:lpstr>Accounts!Print_Area</vt:lpstr>
      <vt:lpstr>ETB!Print_Area</vt:lpstr>
      <vt:lpstr>'VAT Control (3)'!Print_Area</vt:lpstr>
    </vt:vector>
  </TitlesOfParts>
  <Company>Glenny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Peter D Fautley</cp:lastModifiedBy>
  <cp:lastPrinted>2022-11-09T10:07:24Z</cp:lastPrinted>
  <dcterms:created xsi:type="dcterms:W3CDTF">2017-08-13T11:25:41Z</dcterms:created>
  <dcterms:modified xsi:type="dcterms:W3CDTF">2022-11-09T10:18:00Z</dcterms:modified>
</cp:coreProperties>
</file>