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off\OneDrive\Desktop\Desktop\DESKTOP\PENSION STUFF\"/>
    </mc:Choice>
  </mc:AlternateContent>
  <bookViews>
    <workbookView xWindow="0" yWindow="0" windowWidth="19200" windowHeight="84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3" i="1"/>
  <c r="I21" i="1" l="1"/>
  <c r="E21" i="1"/>
  <c r="J21" i="1"/>
  <c r="K21" i="1"/>
  <c r="F21" i="1"/>
  <c r="G21" i="1"/>
  <c r="H21" i="1"/>
  <c r="D21" i="1"/>
  <c r="C21" i="1"/>
  <c r="K19" i="1"/>
  <c r="G19" i="1"/>
  <c r="K16" i="1"/>
  <c r="J16" i="1"/>
  <c r="G16" i="1"/>
  <c r="F16" i="1"/>
  <c r="K14" i="1"/>
  <c r="J14" i="1"/>
  <c r="G14" i="1"/>
  <c r="F14" i="1"/>
  <c r="J10" i="1"/>
  <c r="F10" i="1"/>
  <c r="K7" i="1" l="1"/>
  <c r="J7" i="1"/>
  <c r="G7" i="1"/>
  <c r="F7" i="1"/>
  <c r="H7" i="1"/>
  <c r="D7" i="1"/>
  <c r="C7" i="1"/>
  <c r="K3" i="1"/>
  <c r="J3" i="1"/>
  <c r="G3" i="1"/>
  <c r="F3" i="1"/>
  <c r="C14" i="1"/>
  <c r="H12" i="1"/>
  <c r="H16" i="1" s="1"/>
  <c r="D12" i="1"/>
  <c r="D16" i="1" s="1"/>
  <c r="C16" i="1" s="1"/>
  <c r="C12" i="1"/>
  <c r="H8" i="1"/>
  <c r="D8" i="1"/>
  <c r="C8" i="1"/>
</calcChain>
</file>

<file path=xl/sharedStrings.xml><?xml version="1.0" encoding="utf-8"?>
<sst xmlns="http://schemas.openxmlformats.org/spreadsheetml/2006/main" count="22" uniqueCount="19">
  <si>
    <t>TOTAL</t>
  </si>
  <si>
    <t>GBT</t>
  </si>
  <si>
    <t>JT</t>
  </si>
  <si>
    <t>VALUE 5TH APRIL 21</t>
  </si>
  <si>
    <t>INCOME FOR YEAR</t>
  </si>
  <si>
    <t>COSTS</t>
  </si>
  <si>
    <t>TAXABLE DRAWN</t>
  </si>
  <si>
    <t>VALUE before revalue</t>
  </si>
  <si>
    <t>REVALUE AMOUNT</t>
  </si>
  <si>
    <t>VALUE before tax free drawn</t>
  </si>
  <si>
    <t>CRYST</t>
  </si>
  <si>
    <t>NON</t>
  </si>
  <si>
    <t>% CRYST</t>
  </si>
  <si>
    <t>NET INCREASE</t>
  </si>
  <si>
    <t>TAX FREE DRAWN</t>
  </si>
  <si>
    <t>VALUE after tax free drawn</t>
  </si>
  <si>
    <t>VALUE before drawn and revalue</t>
  </si>
  <si>
    <t>TOTAL NON CRYSTALLISED</t>
  </si>
  <si>
    <t>AVAILABLE TAX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</si>
</sst>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26" sqref="J26"/>
    </sheetView>
  </sheetViews>
  <sheetFormatPr defaultRowHeight="14.5" x14ac:dyDescent="0.35"/>
  <cols>
    <col min="1" max="1" width="30.1796875" customWidth="1"/>
    <col min="5" max="5" width="10.81640625" bestFit="1" customWidth="1"/>
    <col min="12" max="12" width="7.6328125" customWidth="1"/>
  </cols>
  <sheetData>
    <row r="1" spans="1:11" x14ac:dyDescent="0.35">
      <c r="C1" t="s">
        <v>0</v>
      </c>
      <c r="D1" t="s">
        <v>1</v>
      </c>
      <c r="E1" t="s">
        <v>12</v>
      </c>
      <c r="F1" t="s">
        <v>10</v>
      </c>
      <c r="G1" t="s">
        <v>11</v>
      </c>
      <c r="H1" t="s">
        <v>2</v>
      </c>
      <c r="I1" t="s">
        <v>12</v>
      </c>
      <c r="J1" t="s">
        <v>10</v>
      </c>
      <c r="K1" t="s">
        <v>11</v>
      </c>
    </row>
    <row r="3" spans="1:11" x14ac:dyDescent="0.35">
      <c r="A3" t="s">
        <v>3</v>
      </c>
      <c r="C3">
        <v>1358038</v>
      </c>
      <c r="D3">
        <v>634980</v>
      </c>
      <c r="E3">
        <v>65.416309999999996</v>
      </c>
      <c r="F3">
        <f>D3*E3/100</f>
        <v>415380.48523799999</v>
      </c>
      <c r="G3">
        <f>D3-F3</f>
        <v>219599.51476200001</v>
      </c>
      <c r="H3">
        <v>723058</v>
      </c>
      <c r="I3">
        <v>57.531799999999997</v>
      </c>
      <c r="J3">
        <f>H3*I3/100</f>
        <v>415988.28244399995</v>
      </c>
      <c r="K3">
        <f>H3-J3</f>
        <v>307069.71755600005</v>
      </c>
    </row>
    <row r="5" spans="1:11" x14ac:dyDescent="0.35">
      <c r="A5" t="s">
        <v>4</v>
      </c>
      <c r="C5">
        <v>82272</v>
      </c>
      <c r="D5">
        <v>32245</v>
      </c>
      <c r="H5">
        <v>50027</v>
      </c>
    </row>
    <row r="6" spans="1:11" x14ac:dyDescent="0.35">
      <c r="A6" t="s">
        <v>5</v>
      </c>
      <c r="C6">
        <v>12000</v>
      </c>
      <c r="D6">
        <v>9978</v>
      </c>
      <c r="H6">
        <v>2022</v>
      </c>
    </row>
    <row r="7" spans="1:11" x14ac:dyDescent="0.35">
      <c r="A7" t="s">
        <v>13</v>
      </c>
      <c r="C7">
        <f>C5-C6</f>
        <v>70272</v>
      </c>
      <c r="D7">
        <f>D5-D6</f>
        <v>22267</v>
      </c>
      <c r="F7">
        <f>D7*E3/100</f>
        <v>14566.2497477</v>
      </c>
      <c r="G7">
        <f>D7-F7</f>
        <v>7700.7502523000003</v>
      </c>
      <c r="H7">
        <f>H5-H6</f>
        <v>48005</v>
      </c>
      <c r="J7">
        <f>H7*I3/100</f>
        <v>27618.140589999999</v>
      </c>
      <c r="K7">
        <f>H7-J7</f>
        <v>20386.859410000001</v>
      </c>
    </row>
    <row r="8" spans="1:11" x14ac:dyDescent="0.35">
      <c r="A8" t="s">
        <v>16</v>
      </c>
      <c r="C8">
        <f>C3+C5-C6</f>
        <v>1428310</v>
      </c>
      <c r="D8">
        <f>D3+D5-D6</f>
        <v>657247</v>
      </c>
      <c r="H8">
        <f>H3+H5-H6</f>
        <v>771063</v>
      </c>
    </row>
    <row r="10" spans="1:11" x14ac:dyDescent="0.35">
      <c r="A10" t="s">
        <v>6</v>
      </c>
      <c r="C10">
        <v>90000</v>
      </c>
      <c r="D10">
        <v>40000</v>
      </c>
      <c r="F10">
        <f>D10</f>
        <v>40000</v>
      </c>
      <c r="H10">
        <v>50000</v>
      </c>
      <c r="J10">
        <f>H10</f>
        <v>50000</v>
      </c>
    </row>
    <row r="12" spans="1:11" x14ac:dyDescent="0.35">
      <c r="A12" t="s">
        <v>7</v>
      </c>
      <c r="C12">
        <f>C8-C10</f>
        <v>1338310</v>
      </c>
      <c r="D12">
        <f>D8-D10</f>
        <v>617247</v>
      </c>
      <c r="H12">
        <f>H8-H10</f>
        <v>721063</v>
      </c>
    </row>
    <row r="14" spans="1:11" x14ac:dyDescent="0.35">
      <c r="A14" t="s">
        <v>8</v>
      </c>
      <c r="C14">
        <f>D14+H14</f>
        <v>178538</v>
      </c>
      <c r="D14">
        <v>83537</v>
      </c>
      <c r="F14">
        <f>D14*E3/100</f>
        <v>54646.822884699999</v>
      </c>
      <c r="G14">
        <f>D14-F14</f>
        <v>28890.177115300001</v>
      </c>
      <c r="H14">
        <v>95001</v>
      </c>
      <c r="J14">
        <f>H14*I3/100</f>
        <v>54655.785318000002</v>
      </c>
      <c r="K14">
        <f>H14-J14</f>
        <v>40345.214681999998</v>
      </c>
    </row>
    <row r="16" spans="1:11" x14ac:dyDescent="0.35">
      <c r="A16" t="s">
        <v>9</v>
      </c>
      <c r="C16">
        <f>D16+H16</f>
        <v>1516848</v>
      </c>
      <c r="D16">
        <f>D12+D14</f>
        <v>700784</v>
      </c>
      <c r="F16">
        <f>F3+F7-F10+F14</f>
        <v>444593.55787040002</v>
      </c>
      <c r="G16">
        <f>G3+G7+G14</f>
        <v>256190.44212960001</v>
      </c>
      <c r="H16">
        <f>H12+H14</f>
        <v>816064</v>
      </c>
      <c r="J16">
        <f>J3+J7-J10+J14</f>
        <v>448262.20835199999</v>
      </c>
      <c r="K16">
        <f>K3+K7+K14</f>
        <v>367801.79164800001</v>
      </c>
    </row>
    <row r="18" spans="1:11" x14ac:dyDescent="0.35">
      <c r="C18" s="1"/>
    </row>
    <row r="19" spans="1:11" x14ac:dyDescent="0.35">
      <c r="A19" t="s">
        <v>14</v>
      </c>
      <c r="C19">
        <v>100000</v>
      </c>
      <c r="D19">
        <v>25000</v>
      </c>
      <c r="G19">
        <f>D19*4</f>
        <v>100000</v>
      </c>
      <c r="H19">
        <v>75000</v>
      </c>
      <c r="K19">
        <f>H19*4</f>
        <v>300000</v>
      </c>
    </row>
    <row r="21" spans="1:11" x14ac:dyDescent="0.35">
      <c r="A21" t="s">
        <v>15</v>
      </c>
      <c r="C21">
        <f>C16-C19</f>
        <v>1416848</v>
      </c>
      <c r="D21">
        <f>D16-D19</f>
        <v>675784</v>
      </c>
      <c r="E21">
        <f>F21/D21*100</f>
        <v>76.887519957619602</v>
      </c>
      <c r="F21">
        <f>D21-G21</f>
        <v>519593.55787040002</v>
      </c>
      <c r="G21">
        <f>G16-G19</f>
        <v>156190.44212960001</v>
      </c>
      <c r="H21">
        <f>H16-H19</f>
        <v>741064</v>
      </c>
      <c r="I21">
        <f>J21/H21*100</f>
        <v>90.850750859844766</v>
      </c>
      <c r="J21">
        <f>H21-K21</f>
        <v>673262.20835199999</v>
      </c>
      <c r="K21">
        <f>K16-K19</f>
        <v>67801.791648000013</v>
      </c>
    </row>
    <row r="23" spans="1:11" x14ac:dyDescent="0.35">
      <c r="A23" t="s">
        <v>17</v>
      </c>
      <c r="G23">
        <f>G21+K21</f>
        <v>223992.23377760002</v>
      </c>
    </row>
    <row r="25" spans="1:11" x14ac:dyDescent="0.35">
      <c r="A25" t="s">
        <v>18</v>
      </c>
      <c r="G25">
        <f>G23/4</f>
        <v>55998.058444400005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Turner</dc:creator>
  <cp:lastModifiedBy>Geoff Turner</cp:lastModifiedBy>
  <dcterms:created xsi:type="dcterms:W3CDTF">2022-07-18T14:43:01Z</dcterms:created>
  <dcterms:modified xsi:type="dcterms:W3CDTF">2022-07-18T16:25:31Z</dcterms:modified>
</cp:coreProperties>
</file>